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arahcarr/Documents/UNICEF - NYC/GAP Country Roadmaps_FINAL/PHILIPPINES_FINAL/"/>
    </mc:Choice>
  </mc:AlternateContent>
  <xr:revisionPtr revIDLastSave="0" documentId="8_{F3EAAA15-8CB2-B041-8F31-475A1ECB4AA6}" xr6:coauthVersionLast="47" xr6:coauthVersionMax="47" xr10:uidLastSave="{00000000-0000-0000-0000-000000000000}"/>
  <bookViews>
    <workbookView xWindow="28820" yWindow="460" windowWidth="38380" windowHeight="21080" xr2:uid="{F3179B87-87D8-5C44-9AB7-6C0510601908}"/>
  </bookViews>
  <sheets>
    <sheet name="Roadmap"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2" l="1"/>
  <c r="F82" i="2" s="1"/>
  <c r="E81" i="2"/>
  <c r="F81" i="2" s="1"/>
  <c r="E78" i="2"/>
  <c r="F78" i="2" s="1"/>
  <c r="F77" i="2"/>
  <c r="E74" i="2"/>
  <c r="F74" i="2" s="1"/>
  <c r="F72" i="2"/>
  <c r="E72" i="2"/>
  <c r="E70" i="2"/>
  <c r="F70" i="2" s="1"/>
  <c r="K58" i="2"/>
  <c r="K57" i="2"/>
  <c r="R56" i="2"/>
  <c r="K56" i="2"/>
  <c r="K55" i="2"/>
  <c r="F55" i="2"/>
  <c r="J54" i="2"/>
  <c r="K54" i="2" s="1"/>
  <c r="K53" i="2"/>
  <c r="F53" i="2"/>
  <c r="K52" i="2"/>
  <c r="F52" i="2"/>
  <c r="K51" i="2"/>
  <c r="F51" i="2"/>
  <c r="K50" i="2"/>
  <c r="F50" i="2"/>
  <c r="J49" i="2"/>
  <c r="E80" i="2" s="1"/>
  <c r="K48" i="2"/>
  <c r="F48" i="2"/>
  <c r="K46" i="2"/>
  <c r="H46" i="2"/>
  <c r="K45" i="2"/>
  <c r="E45" i="2"/>
  <c r="K44" i="2"/>
  <c r="K43" i="2"/>
  <c r="J42" i="2"/>
  <c r="K42" i="2" s="1"/>
  <c r="J41" i="2"/>
  <c r="E76" i="2" s="1"/>
  <c r="K40" i="2"/>
  <c r="K39" i="2"/>
  <c r="G39" i="2"/>
  <c r="E39" i="2"/>
  <c r="K38" i="2"/>
  <c r="G38" i="2"/>
  <c r="K37" i="2"/>
  <c r="G37" i="2"/>
  <c r="E37" i="2"/>
  <c r="K36" i="2"/>
  <c r="E36" i="2"/>
  <c r="K35" i="2"/>
  <c r="K34" i="2"/>
  <c r="F34" i="2"/>
  <c r="K33" i="2"/>
  <c r="F33" i="2"/>
  <c r="K31" i="2"/>
  <c r="J31" i="2"/>
  <c r="H31" i="2"/>
  <c r="J30" i="2"/>
  <c r="K30" i="2" s="1"/>
  <c r="H30" i="2"/>
  <c r="R29" i="2"/>
  <c r="K29" i="2"/>
  <c r="K28" i="2"/>
  <c r="J27" i="2"/>
  <c r="K27" i="2" s="1"/>
  <c r="K26" i="2"/>
  <c r="K25" i="2"/>
  <c r="K24" i="2"/>
  <c r="J23" i="2"/>
  <c r="K23" i="2" s="1"/>
  <c r="K22" i="2"/>
  <c r="K21" i="2"/>
  <c r="K20" i="2"/>
  <c r="K19" i="2"/>
  <c r="K18" i="2"/>
  <c r="F18" i="2"/>
  <c r="K17" i="2"/>
  <c r="J16" i="2"/>
  <c r="K15" i="2"/>
  <c r="K14" i="2"/>
  <c r="J13" i="2"/>
  <c r="K13" i="2" s="1"/>
  <c r="J12" i="2"/>
  <c r="K12" i="2" s="1"/>
  <c r="J11" i="2"/>
  <c r="E68" i="2" s="1"/>
  <c r="K10" i="2"/>
  <c r="K9" i="2"/>
  <c r="G9" i="2"/>
  <c r="F80" i="2" l="1"/>
  <c r="E83" i="2"/>
  <c r="F83" i="2" s="1"/>
  <c r="F68" i="2"/>
  <c r="E79" i="2"/>
  <c r="F79" i="2" s="1"/>
  <c r="F76" i="2"/>
  <c r="E73" i="2"/>
  <c r="K16" i="2"/>
  <c r="K11" i="2"/>
  <c r="K49" i="2"/>
  <c r="J59" i="2"/>
  <c r="K59" i="2" s="1"/>
  <c r="J32" i="2"/>
  <c r="K32" i="2" s="1"/>
  <c r="E69" i="2"/>
  <c r="F69" i="2" s="1"/>
  <c r="K41" i="2"/>
  <c r="J47" i="2"/>
  <c r="K47" i="2" s="1"/>
  <c r="F73" i="2" l="1"/>
  <c r="E75" i="2"/>
  <c r="F75" i="2" s="1"/>
  <c r="E71" i="2"/>
  <c r="J60" i="2"/>
  <c r="K60" i="2" s="1"/>
  <c r="E86" i="2" l="1"/>
  <c r="F71" i="2"/>
  <c r="F8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tc={B72C01B5-8468-8042-A881-10182385455C}</author>
  </authors>
  <commentList>
    <comment ref="F56" authorId="0" shapeId="0" xr:uid="{B72C01B5-8468-8042-A881-10182385455C}">
      <text>
        <t>[Threaded comment]
Your version of Excel allows you to read this threaded comment; however, any edits to it will get removed if the file is opened in a newer version of Excel. Learn more: https://go.microsoft.com/fwlink/?linkid=870924
Comment:
    Consistent with the principle of leaving no one behind, general comment to ensure that target populations are also inclusive of non-Filipinos,  who are under the protection of the State at the national and local levels (i.e. refugees, asylum seekers, and stateless persons)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tc={A4810408-66CF-174B-8F76-4A03085CC7F9}</author>
    <author>tc={12DC562E-DEF9-7F4E-A697-2D8CC343B56F}</author>
    <author>tc={865C0690-0907-3C48-AAB0-751A99B71202}</author>
    <author>tc={85320D1E-AA9B-CB4D-B77C-3C9B77FAEC9A}</author>
    <author>tc={CBFE5BFE-3CC0-7A4C-AE0D-D5DE78B77EA9}</author>
    <author>tc={5FD0146D-1092-CB45-9103-B6C996920C3F}</author>
    <author>tc={E9041839-8EC6-FB49-9DCC-B8C473E4E073}</author>
    <author>tc={8960FDB5-961B-BB40-B1DC-0F29C383C2C6}</author>
    <author>tc={D53F5013-0F98-7240-868D-B70BA49DD221}</author>
    <author>tc={8F5F11E7-EF7F-6C4C-AE2F-7C0F042FF4A2}</author>
    <author>tc={DD42B443-3C46-9E49-BAD9-1116617CB8F7}</author>
    <author>tc={D5520A2F-87B8-B244-94E8-3725AEA0FD7C}</author>
    <author>tc={BAD0A0B1-6477-834B-BF8E-114EDA04ACD9}</author>
    <author>tc={C5DAB3FC-12CD-BD46-B540-08A41F1D269B}</author>
    <author>tc={29544E48-4B6A-8549-AD5F-C202418AFCC5}</author>
    <author>tc={4BF06809-CACB-5A44-B59E-4ECED6A018A3}</author>
    <author>tc={DD347C5F-5EF8-A045-8595-E64CCB6F7000}</author>
    <author>tc={4B43EB77-DEFF-384D-AD4B-F15346D612B1}</author>
    <author>tc={8B17C549-2C6D-7446-963B-3EC94D5F1ACC}</author>
    <author>tc={DE100521-FFEB-F444-B379-A8A2C3718DC6}</author>
    <author>tc={7367308D-5899-CA48-B5B5-89C8247B9552}</author>
    <author>tc={C7F23DDC-F639-364C-9431-90EA81A5C2F2}</author>
    <author>tc={937E4719-253E-C341-9393-80893E842D29}</author>
    <author>tc={CE09A1DA-ECF7-C847-B69A-2EB85E9D3F3A}</author>
    <author>tc={3F94D450-9FAB-7B4E-BFCF-D9F4C118507B}</author>
    <author>tc={671E0A84-2434-A748-94B2-C910F61B8478}</author>
    <author>tc={677A3068-09F1-BC46-8127-6E88377E8484}</author>
    <author>tc={8B249B13-865F-724B-84A3-BE4F837ECD2D}</author>
    <author>tc={4B00F957-7F12-E94E-B08D-125CE5DD8B8D}</author>
    <author>tc={24228D91-8220-E44F-8E9D-BB1DB3C63408}</author>
    <author>tc={B1122D68-3966-B747-827A-B8CECEF8E096}</author>
    <author>tc={2362BBEF-128B-E44E-815F-BB434C9CAE28}</author>
    <author>tc={79976AFF-F8A6-3E45-BDCD-4A9B5FE3277E}</author>
    <author>tc={0458AFE4-B280-9646-8CAC-1F7F91007526}</author>
    <author>tc={DAF6986C-FDDB-1C45-A226-2C45E96389AB}</author>
    <author>tc={EE7ABC7C-3B9A-2048-A392-F032C3072C56}</author>
    <author>tc={9B1C64F5-0E16-8148-9B6B-9B2207E7886F}</author>
    <author>tc={CF335C7E-334E-3443-8CB2-C4825D97C00B}</author>
    <author>tc={3DEF2C76-92F5-C64F-B0F9-48F04F672B60}</author>
    <author>tc={37DAFB04-D282-944F-997A-232CFC055A5B}</author>
    <author>tc={8078C0EF-89A9-EA44-9320-E687529F1D6F}</author>
    <author>tc={0292B091-0C3C-4F48-A876-A83F3721A1E8}</author>
    <author>tc={A6261ED0-16AA-3846-B9FA-735875588DE1}</author>
    <author>tc={750D30BC-0FC0-954D-B75C-CC91565AB31A}</author>
    <author>tc={6AB730E4-3255-734E-A69B-65A30522F9BA}</author>
    <author>tc={784187A5-08A3-7844-849A-52012306114D}</author>
    <author>tc={D9D06C26-C200-FD40-8485-B9C02F341CED}</author>
    <author>tc={3A90EDD5-F141-5F4D-84D7-9420185B06AD}</author>
    <author>tc={6F7D3AA3-10EB-4042-8886-39D15B63B6F5}</author>
    <author>tc={1AEB8BAF-17A5-9F48-BC51-30871CEB4177}</author>
    <author>tc={692B5692-EE78-CA41-94C9-AED038947BCD}</author>
    <author>tc={6B016756-697D-2E48-AB35-9BFDCC02E5CE}</author>
    <author>tc={88221571-37B7-6443-B0E8-7B03753B1484}</author>
    <author>tc={48D91D34-EDD9-F043-A587-0F4C27D0DA91}</author>
    <author>tc={7320B5C0-6F66-584A-A0A6-433BB78C155A}</author>
    <author>tc={2C832EF3-53E0-0D48-9887-418CF63045CD}</author>
    <author>tc={6EA596FF-73D5-A446-B121-F38DB6F7D28D}</author>
    <author>tc={F926EF57-485C-3043-A5CA-652AB7AD805A}</author>
    <author>tc={8FD966BB-3146-8343-8939-FD7668B48376}</author>
    <author>tc={00B9E7E7-23C6-BD43-84B1-26F804F84317}</author>
    <author>tc={557402DF-7E90-034D-BF10-9BD3ACEA1A77}</author>
  </authors>
  <commentList>
    <comment ref="G9" authorId="0" shapeId="0" xr:uid="{A4810408-66CF-174B-8F76-4A03085CC7F9}">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0.02056 which is the multiplier for pregnant women</t>
      </text>
    </comment>
    <comment ref="J9" authorId="1" shapeId="0" xr:uid="{12DC562E-DEF9-7F4E-A697-2D8CC343B56F}">
      <text>
        <t>[Threaded comment]
Your version of Excel allows you to read this threaded comment; however, any edits to it will get removed if the file is opened in a newer version of Excel. Learn more: https://go.microsoft.com/fwlink/?linkid=870924
Comment:
    (National Safe Motherhood Program budget for 2021 - technical assistance, M&amp;E, policy/progam devp., research, capability building, advocacy/health promotion)</t>
      </text>
    </comment>
    <comment ref="G13" authorId="2" shapeId="0" xr:uid="{865C0690-0907-3C48-AAB0-751A99B71202}">
      <text>
        <t>[Threaded comment]
Your version of Excel allows you to read this threaded comment; however, any edits to it will get removed if the file is opened in a newer version of Excel. Learn more: https://go.microsoft.com/fwlink/?linkid=870924
Comment:
    Same with F11</t>
      </text>
    </comment>
    <comment ref="I13" authorId="3" shapeId="0" xr:uid="{85320D1E-AA9B-CB4D-B77C-3C9B77FAEC9A}">
      <text>
        <t>[Threaded comment]
Your version of Excel allows you to read this threaded comment; however, any edits to it will get removed if the file is opened in a newer version of Excel. Learn more: https://go.microsoft.com/fwlink/?linkid=870924
Comment:
    Same with H11</t>
      </text>
    </comment>
    <comment ref="J13" authorId="4" shapeId="0" xr:uid="{CBFE5BFE-3CC0-7A4C-AE0D-D5DE78B77EA9}">
      <text>
        <t>[Threaded comment]
Your version of Excel allows you to read this threaded comment; however, any edits to it will get removed if the file is opened in a newer version of Excel. Learn more: https://go.microsoft.com/fwlink/?linkid=870924
Comment:
    Same with I11</t>
      </text>
    </comment>
    <comment ref="H14" authorId="5" shapeId="0" xr:uid="{5FD0146D-1092-CB45-9103-B6C996920C3F}">
      <text>
        <t>[Threaded comment]
Your version of Excel allows you to read this threaded comment; however, any edits to it will get removed if the file is opened in a newer version of Excel. Learn more: https://go.microsoft.com/fwlink/?linkid=870924
Comment:
    No. of schools provided with production inputs</t>
      </text>
    </comment>
    <comment ref="J14" authorId="6" shapeId="0" xr:uid="{E9041839-8EC6-FB49-9DCC-B8C473E4E073}">
      <text>
        <t>[Threaded comment]
Your version of Excel allows you to read this threaded comment; however, any edits to it will get removed if the file is opened in a newer version of Excel. Learn more: https://go.microsoft.com/fwlink/?linkid=870924
Comment:
    This is under DA's "Gulayan sa Paaralan" Program. Budget allocation varies from one school to another. Thus, DA could not provide a uniform unit cost.</t>
      </text>
    </comment>
    <comment ref="E17" authorId="7" shapeId="0" xr:uid="{8960FDB5-961B-BB40-B1DC-0F29C383C2C6}">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0.01199 which is the multiplier for 0-6 mos.</t>
      </text>
    </comment>
    <comment ref="H17" authorId="8" shapeId="0" xr:uid="{D53F5013-0F98-7240-868D-B70BA49DD221}">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0.01199 which is the multiplier for 0-6 mos.</t>
      </text>
    </comment>
    <comment ref="J17" authorId="9" shapeId="0" xr:uid="{8F5F11E7-EF7F-6C4C-AE2F-7C0F042FF4A2}">
      <text>
        <t>[Threaded comment]
Your version of Excel allows you to read this threaded comment; however, any edits to it will get removed if the file is opened in a newer version of Excel. Learn more: https://go.microsoft.com/fwlink/?linkid=870924
Comment:
    Same with I34</t>
      </text>
    </comment>
    <comment ref="F18" authorId="10" shapeId="0" xr:uid="{DD42B443-3C46-9E49-BAD9-1116617CB8F7}">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0.10714 which is the multiplier for 0-59 months</t>
      </text>
    </comment>
    <comment ref="J18" authorId="11" shapeId="0" xr:uid="{D5520A2F-87B8-B244-94E8-3725AEA0FD7C}">
      <text>
        <t>[Threaded comment]
Your version of Excel allows you to read this threaded comment; however, any edits to it will get removed if the file is opened in a newer version of Excel. Learn more: https://go.microsoft.com/fwlink/?linkid=870924
Comment:
    (Care for Sick Children, IMCI Component 2021 budget - policy formulation, research, monitoring and evaluation)</t>
      </text>
    </comment>
    <comment ref="J19" authorId="12" shapeId="0" xr:uid="{BAD0A0B1-6477-834B-BF8E-114EDA04ACD9}">
      <text>
        <t>[Threaded comment]
Your version of Excel allows you to read this threaded comment; however, any edits to it will get removed if the file is opened in a newer version of Excel. Learn more: https://go.microsoft.com/fwlink/?linkid=870924
Comment:
    (National Immunization Program 2021 budget - technical assistance and commodities)</t>
      </text>
    </comment>
    <comment ref="H26" authorId="13" shapeId="0" xr:uid="{C5DAB3FC-12CD-BD46-B540-08A41F1D269B}">
      <text>
        <t>[Threaded comment]
Your version of Excel allows you to read this threaded comment; however, any edits to it will get removed if the file is opened in a newer version of Excel. Learn more: https://go.microsoft.com/fwlink/?linkid=870924
Comment:
    All population (2021 DOH estimate population)</t>
      </text>
    </comment>
    <comment ref="J28" authorId="14" shapeId="0" xr:uid="{29544E48-4B6A-8549-AD5F-C202418AFCC5}">
      <text>
        <t>[Threaded comment]
Your version of Excel allows you to read this threaded comment; however, any edits to it will get removed if the file is opened in a newer version of Excel. Learn more: https://go.microsoft.com/fwlink/?linkid=870924
Comment:
    The DSWD together with UNICEF is targeting to provide training to CDWs on WASH by 2022.</t>
      </text>
    </comment>
    <comment ref="H29" authorId="15" shapeId="0" xr:uid="{4BF06809-CACB-5A44-B59E-4ECED6A018A3}">
      <text>
        <t>[Threaded comment]
Your version of Excel allows you to read this threaded comment; however, any edits to it will get removed if the file is opened in a newer version of Excel. Learn more: https://go.microsoft.com/fwlink/?linkid=870924
Comment:
    All population (2021 DOH estimate population)</t>
      </text>
    </comment>
    <comment ref="H30" authorId="16" shapeId="0" xr:uid="{DD347C5F-5EF8-A045-8595-E64CCB6F7000}">
      <text>
        <t>[Threaded comment]
Your version of Excel allows you to read this threaded comment; however, any edits to it will get removed if the file is opened in a newer version of Excel. Learn more: https://go.microsoft.com/fwlink/?linkid=870924
Comment:
    Families</t>
      </text>
    </comment>
    <comment ref="I30" authorId="17" shapeId="0" xr:uid="{4B43EB77-DEFF-384D-AD4B-F15346D612B1}">
      <text>
        <t>[Threaded comment]
Your version of Excel allows you to read this threaded comment; however, any edits to it will get removed if the file is opened in a newer version of Excel. Learn more: https://go.microsoft.com/fwlink/?linkid=870924
Comment:
    Php1,067.00/Kit
(Pre-positioned 25,000 Hygiene Kits in any given time per DSWD FOs.)</t>
      </text>
    </comment>
    <comment ref="J30" authorId="18" shapeId="0" xr:uid="{8B17C549-2C6D-7446-963B-3EC94D5F1ACC}">
      <text>
        <t>[Threaded comment]
Your version of Excel allows you to read this threaded comment; however, any edits to it will get removed if the file is opened in a newer version of Excel. Learn more: https://go.microsoft.com/fwlink/?linkid=870924
Comment:
    ANA x (25,000 Kits x 1,067 x 17FOs)
453, 475,000.00</t>
      </text>
    </comment>
    <comment ref="H31" authorId="19" shapeId="0" xr:uid="{DE100521-FFEB-F444-B379-A8A2C3718DC6}">
      <text>
        <t>[Threaded comment]
Your version of Excel allows you to read this threaded comment; however, any edits to it will get removed if the file is opened in a newer version of Excel. Learn more: https://go.microsoft.com/fwlink/?linkid=870924
Comment:
    Families</t>
      </text>
    </comment>
    <comment ref="I31" authorId="20" shapeId="0" xr:uid="{7367308D-5899-CA48-B5B5-89C8247B9552}">
      <text>
        <t>[Threaded comment]
Your version of Excel allows you to read this threaded comment; however, any edits to it will get removed if the file is opened in a newer version of Excel. Learn more: https://go.microsoft.com/fwlink/?linkid=870924
Comment:
    Php2,400.00/Kit
(Pre-positioned 25,000 Family Clothing Kits in any given time per DSWD FOs.)</t>
      </text>
    </comment>
    <comment ref="J31" authorId="21" shapeId="0" xr:uid="{C7F23DDC-F639-364C-9431-90EA81A5C2F2}">
      <text>
        <t>[Threaded comment]
Your version of Excel allows you to read this threaded comment; however, any edits to it will get removed if the file is opened in a newer version of Excel. Learn more: https://go.microsoft.com/fwlink/?linkid=870924
Comment:
    ANA x (25,000 Kits x 2,400 x 17FOs)
1,020,000,000</t>
      </text>
    </comment>
    <comment ref="F33" authorId="22" shapeId="0" xr:uid="{937E4719-253E-C341-9393-80893E842D29}">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0.10714 which is the multiplier for 0-59 months</t>
      </text>
    </comment>
    <comment ref="J33" authorId="23" shapeId="0" xr:uid="{CE09A1DA-ECF7-C847-B69A-2EB85E9D3F3A}">
      <text>
        <t>[Threaded comment]
Your version of Excel allows you to read this threaded comment; however, any edits to it will get removed if the file is opened in a newer version of Excel. Learn more: https://go.microsoft.com/fwlink/?linkid=870924
Comment:
    (IYCF 2021 Budget - technical assistance, capacity building, advocacy/health promotion, policy/program development, commodities)</t>
      </text>
    </comment>
    <comment ref="F34" authorId="24" shapeId="0" xr:uid="{3F94D450-9FAB-7B4E-BFCF-D9F4C118507B}">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0.03099 which is the multiplier for 6-23 months (6-11mos + 12-23 mos)</t>
      </text>
    </comment>
    <comment ref="H34" authorId="25" shapeId="0" xr:uid="{671E0A84-2434-A748-94B2-C910F61B8478}">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0.03099 which is the multiplier for 6-23 months (6-11mos + 12-23 mos)</t>
      </text>
    </comment>
    <comment ref="E36" authorId="26" shapeId="0" xr:uid="{677A3068-09F1-BC46-8127-6E88377E8484}">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0.04127 which is the multiplier for 0-23 months (under 1 y/o + 12-23 mos)</t>
      </text>
    </comment>
    <comment ref="E37" authorId="27" shapeId="0" xr:uid="{8B249B13-865F-724B-84A3-BE4F837ECD2D}">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0.04127 which is the multiplier for 0-23 months (under 1 y/o + 12-23 mos)</t>
      </text>
    </comment>
    <comment ref="G37" authorId="28" shapeId="0" xr:uid="{4B00F957-7F12-E94E-B08D-125CE5DD8B8D}">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0.02056 which is the multiplier for pregnant women</t>
      </text>
    </comment>
    <comment ref="G38" authorId="29" shapeId="0" xr:uid="{24228D91-8220-E44F-8E9D-BB1DB3C63408}">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0.02056 which is the multiplier for pregnant women</t>
      </text>
    </comment>
    <comment ref="E39" authorId="30" shapeId="0" xr:uid="{B1122D68-3966-B747-827A-B8CECEF8E096}">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0.04127 which is the multiplier for 0-23 months (under 1 y/o + 12-23 mos)</t>
      </text>
    </comment>
    <comment ref="G39" authorId="31" shapeId="0" xr:uid="{2362BBEF-128B-E44E-815F-BB434C9CAE28}">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0.02056 which is the multiplier for pregnant women</t>
      </text>
    </comment>
    <comment ref="H41" authorId="32" shapeId="0" xr:uid="{79976AFF-F8A6-3E45-BDCD-4A9B5FE3277E}">
      <text>
        <t>[Threaded comment]
Your version of Excel allows you to read this threaded comment; however, any edits to it will get removed if the file is opened in a newer version of Excel. Learn more: https://go.microsoft.com/fwlink/?linkid=870924
Comment:
    76 sentinel areas of Local Nutrition Early Warning System for Food and Nutrition Security (LNEWS-FNS</t>
      </text>
    </comment>
    <comment ref="E43" authorId="33" shapeId="0" xr:uid="{0458AFE4-B280-9646-8CAC-1F7F91007526}">
      <text>
        <t>[Threaded comment]
Your version of Excel allows you to read this threaded comment; however, any edits to it will get removed if the file is opened in a newer version of Excel. Learn more: https://go.microsoft.com/fwlink/?linkid=870924
Comment:
    Same with D23</t>
      </text>
    </comment>
    <comment ref="I43" authorId="34" shapeId="0" xr:uid="{DAF6986C-FDDB-1C45-A226-2C45E96389AB}">
      <text>
        <t>[Threaded comment]
Your version of Excel allows you to read this threaded comment; however, any edits to it will get removed if the file is opened in a newer version of Excel. Learn more: https://go.microsoft.com/fwlink/?linkid=870924
Comment:
    Same with H23</t>
      </text>
    </comment>
    <comment ref="J43" authorId="35" shapeId="0" xr:uid="{EE7ABC7C-3B9A-2048-A392-F032C3072C56}">
      <text>
        <t>[Threaded comment]
Your version of Excel allows you to read this threaded comment; however, any edits to it will get removed if the file is opened in a newer version of Excel. Learn more: https://go.microsoft.com/fwlink/?linkid=870924
Comment:
Reply:
    Same with I23</t>
      </text>
    </comment>
    <comment ref="E45" authorId="36" shapeId="0" xr:uid="{9B1C64F5-0E16-8148-9B6B-9B2207E7886F}">
      <text>
        <t>[Threaded comment]
Your version of Excel allows you to read this threaded comment; however, any edits to it will get removed if the file is opened in a newer version of Excel. Learn more: https://go.microsoft.com/fwlink/?linkid=870924
Comment:
    20,000 infants multiplied to 17 DSWD Field Offices</t>
      </text>
    </comment>
    <comment ref="I45" authorId="37" shapeId="0" xr:uid="{CF335C7E-334E-3443-8CB2-C4825D97C00B}">
      <text>
        <t>[Threaded comment]
Your version of Excel allows you to read this threaded comment; however, any edits to it will get removed if the file is opened in a newer version of Excel. Learn more: https://go.microsoft.com/fwlink/?linkid=870924
Comment:
    Php18.00/pack (Pre-positioned 20,000 Infant Cereals in any given time per DSWD FOs.)</t>
      </text>
    </comment>
    <comment ref="H46" authorId="38" shapeId="0" xr:uid="{3DEF2C76-92F5-C64F-B0F9-48F04F672B60}">
      <text>
        <t>[Threaded comment]
Your version of Excel allows you to read this threaded comment; however, any edits to it will get removed if the file is opened in a newer version of Excel. Learn more: https://go.microsoft.com/fwlink/?linkid=870924
Comment:
    5 breastfeeding corner kits for each of the 17 DSWD Field Offices</t>
      </text>
    </comment>
    <comment ref="I46" authorId="39" shapeId="0" xr:uid="{37DAFB04-D282-944F-997A-232CFC055A5B}">
      <text>
        <t>[Threaded comment]
Your version of Excel allows you to read this threaded comment; however, any edits to it will get removed if the file is opened in a newer version of Excel. Learn more: https://go.microsoft.com/fwlink/?linkid=870924
Comment:
    Php47,085.00/kit (Pre-positioned 5 Kits per DSWD FOs.)</t>
      </text>
    </comment>
    <comment ref="F48" authorId="40" shapeId="0" xr:uid="{8078C0EF-89A9-EA44-9320-E687529F1D6F}">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0.10714 which is the multiplier for 0-59 months</t>
      </text>
    </comment>
    <comment ref="J48" authorId="41" shapeId="0" xr:uid="{0292B091-0C3C-4F48-A876-A83F3721A1E8}">
      <text>
        <t>[Threaded comment]
Your version of Excel allows you to read this threaded comment; however, any edits to it will get removed if the file is opened in a newer version of Excel. Learn more: https://go.microsoft.com/fwlink/?linkid=870924
Comment:
    Same with I18</t>
      </text>
    </comment>
    <comment ref="H49" authorId="42" shapeId="0" xr:uid="{A6261ED0-16AA-3846-B9FA-735875588DE1}">
      <text>
        <t>[Threaded comment]
Your version of Excel allows you to read this threaded comment; however, any edits to it will get removed if the file is opened in a newer version of Excel. Learn more: https://go.microsoft.com/fwlink/?linkid=870924
Comment:
    600 local nutrition workers in the province/city/municipality - online; 240 pax - face to face</t>
      </text>
    </comment>
    <comment ref="I49" authorId="43" shapeId="0" xr:uid="{750D30BC-0FC0-954D-B75C-CC91565AB31A}">
      <text>
        <t>[Threaded comment]
Your version of Excel allows you to read this threaded comment; however, any edits to it will get removed if the file is opened in a newer version of Excel. Learn more: https://go.microsoft.com/fwlink/?linkid=870924
Comment:
    includes support to LGUs like Anthropometric equipment, IM materials</t>
      </text>
    </comment>
    <comment ref="F50" authorId="44" shapeId="0" xr:uid="{6AB730E4-3255-734E-A69B-65A30522F9BA}">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0.10714 which is the multiplier for 0-59 months</t>
      </text>
    </comment>
    <comment ref="J50" authorId="45" shapeId="0" xr:uid="{784187A5-08A3-7844-849A-52012306114D}">
      <text>
        <t>[Threaded comment]
Your version of Excel allows you to read this threaded comment; however, any edits to it will get removed if the file is opened in a newer version of Excel. Learn more: https://go.microsoft.com/fwlink/?linkid=870924
Comment:
    (PIMAM 2021 Budget - capacity building)</t>
      </text>
    </comment>
    <comment ref="F51" authorId="46" shapeId="0" xr:uid="{D9D06C26-C200-FD40-8485-B9C02F341CED}">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0.10714 which is the multiplier for 0-59 months</t>
      </text>
    </comment>
    <comment ref="J51" authorId="47" shapeId="0" xr:uid="{3A90EDD5-F141-5F4D-84D7-9420185B06AD}">
      <text>
        <t>[Threaded comment]
Your version of Excel allows you to read this threaded comment; however, any edits to it will get removed if the file is opened in a newer version of Excel. Learn more: https://go.microsoft.com/fwlink/?linkid=870924
Comment:
    (PIMAM 2021 Budget - policy/program development)</t>
      </text>
    </comment>
    <comment ref="F52" authorId="48" shapeId="0" xr:uid="{6F7D3AA3-10EB-4042-8886-39D15B63B6F5}">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0.10714 which is the multiplier for 0-59 months</t>
      </text>
    </comment>
    <comment ref="J52" authorId="49" shapeId="0" xr:uid="{1AEB8BAF-17A5-9F48-BC51-30871CEB4177}">
      <text>
        <t>[Threaded comment]
Your version of Excel allows you to read this threaded comment; however, any edits to it will get removed if the file is opened in a newer version of Excel. Learn more: https://go.microsoft.com/fwlink/?linkid=870924
Comment:
Reply:
    Same with I51</t>
      </text>
    </comment>
    <comment ref="F53" authorId="50" shapeId="0" xr:uid="{692B5692-EE78-CA41-94C9-AED038947BCD}">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0.10714 which is the multiplier for 0-59 months</t>
      </text>
    </comment>
    <comment ref="J53" authorId="51" shapeId="0" xr:uid="{6B016756-697D-2E48-AB35-9BFDCC02E5CE}">
      <text>
        <t>[Threaded comment]
Your version of Excel allows you to read this threaded comment; however, any edits to it will get removed if the file is opened in a newer version of Excel. Learn more: https://go.microsoft.com/fwlink/?linkid=870924
Comment:
Reply:
    Same with I52</t>
      </text>
    </comment>
    <comment ref="H54" authorId="52" shapeId="0" xr:uid="{88221571-37B7-6443-B0E8-7B03753B1484}">
      <text>
        <t>[Threaded comment]
Your version of Excel allows you to read this threaded comment; however, any edits to it will get removed if the file is opened in a newer version of Excel. Learn more: https://go.microsoft.com/fwlink/?linkid=870924
Comment:
    Same with G50 (Training on NiE includes Information Management)</t>
      </text>
    </comment>
    <comment ref="I54" authorId="53" shapeId="0" xr:uid="{48D91D34-EDD9-F043-A587-0F4C27D0DA91}">
      <text>
        <t>[Threaded comment]
Your version of Excel allows you to read this threaded comment; however, any edits to it will get removed if the file is opened in a newer version of Excel. Learn more: https://go.microsoft.com/fwlink/?linkid=870924
Comment:
    Same with H50</t>
      </text>
    </comment>
    <comment ref="J54" authorId="54" shapeId="0" xr:uid="{7320B5C0-6F66-584A-A0A6-433BB78C155A}">
      <text>
        <t>[Threaded comment]
Your version of Excel allows you to read this threaded comment; however, any edits to it will get removed if the file is opened in a newer version of Excel. Learn more: https://go.microsoft.com/fwlink/?linkid=870924
Comment:
    Same with I50</t>
      </text>
    </comment>
    <comment ref="F55" authorId="55" shapeId="0" xr:uid="{2C832EF3-53E0-0D48-9887-418CF63045CD}">
      <text>
        <t>[Threaded comment]
Your version of Excel allows you to read this threaded comment; however, any edits to it will get removed if the file is opened in a newer version of Excel. Learn more: https://go.microsoft.com/fwlink/?linkid=870924
Comment:
    2021 DOH population projection multiplied to 0.10714 which is the multiplier for 0-59 months</t>
      </text>
    </comment>
    <comment ref="J55" authorId="56" shapeId="0" xr:uid="{6EA596FF-73D5-A446-B121-F38DB6F7D28D}">
      <text>
        <t>[Threaded comment]
Your version of Excel allows you to read this threaded comment; however, any edits to it will get removed if the file is opened in a newer version of Excel. Learn more: https://go.microsoft.com/fwlink/?linkid=870924
Comment:
Reply:
    Same with I52</t>
      </text>
    </comment>
    <comment ref="J56" authorId="57" shapeId="0" xr:uid="{F926EF57-485C-3043-A5CA-652AB7AD805A}">
      <text>
        <t>[Threaded comment]
Your version of Excel allows you to read this threaded comment; however, any edits to it will get removed if the file is opened in a newer version of Excel. Learn more: https://go.microsoft.com/fwlink/?linkid=870924
Comment:
    (PIMAM 2021 Budget - commodities)</t>
      </text>
    </comment>
    <comment ref="H57" authorId="58" shapeId="0" xr:uid="{8FD966BB-3146-8343-8939-FD7668B48376}">
      <text>
        <t>[Threaded comment]
Your version of Excel allows you to read this threaded comment; however, any edits to it will get removed if the file is opened in a newer version of Excel. Learn more: https://go.microsoft.com/fwlink/?linkid=870924
Comment:
    Number of groups provided with market development services</t>
      </text>
    </comment>
    <comment ref="J57" authorId="59" shapeId="0" xr:uid="{00B9E7E7-23C6-BD43-84B1-26F804F84317}">
      <text>
        <t>[Threaded comment]
Your version of Excel allows you to read this threaded comment; however, any edits to it will get removed if the file is opened in a newer version of Excel. Learn more: https://go.microsoft.com/fwlink/?linkid=870924
Comment:
    This is under DA's  "Market Dev't Services"Sub-program. Unit cost for this priority action can not be provided as services provided varies from group to another depending on the kind/type of service they need.</t>
      </text>
    </comment>
    <comment ref="E77" authorId="60" shapeId="0" xr:uid="{557402DF-7E90-034D-BF10-9BD3ACEA1A77}">
      <text>
        <t>[Threaded comment]
Your version of Excel allows you to read this threaded comment; however, any edits to it will get removed if the file is opened in a newer version of Excel. Learn more: https://go.microsoft.com/fwlink/?linkid=870924
Comment:
    Cost already included in one of the Food interventions in Outcome 2:  Complementary foods for 6-23 months children (17 regions - 34 functional production facilities)</t>
      </text>
    </comment>
  </commentList>
</comments>
</file>

<file path=xl/sharedStrings.xml><?xml version="1.0" encoding="utf-8"?>
<sst xmlns="http://schemas.openxmlformats.org/spreadsheetml/2006/main" count="512" uniqueCount="350">
  <si>
    <t>GLOBAL ACTION PLAN ON CHILD WASTING</t>
  </si>
  <si>
    <t>CHILD WASTING:  GLOBAL TARGETS AND NATIONAL PREVALENCE</t>
  </si>
  <si>
    <t>Global Target (2030)</t>
  </si>
  <si>
    <t>By 2030, reduce wasting prevalence to less than 3%</t>
  </si>
  <si>
    <t>Global Target (2025)</t>
  </si>
  <si>
    <t>By 2025, reduce wasting prevalence to less than 5%</t>
  </si>
  <si>
    <t>Current National Prevalence (2020)</t>
  </si>
  <si>
    <t>The prevalence of wasting in children under-five years old (0-59 months) for the last three national surveys are as follows: 7.1% (2015), 5.6% (2018), and 5.8% (2019)</t>
  </si>
  <si>
    <t xml:space="preserve">CHILD WASTING:  A NATIONAL AND SUB-NATIONAL SNAPSHOT </t>
  </si>
  <si>
    <t>National</t>
  </si>
  <si>
    <t>Sub-National 
(Second Tier Administrative Boundaries)</t>
  </si>
  <si>
    <t>Wasting Prevalence</t>
  </si>
  <si>
    <t xml:space="preserve">2025 Target (%)
</t>
  </si>
  <si>
    <t>Philippines</t>
  </si>
  <si>
    <t>MIMAROPA</t>
  </si>
  <si>
    <t>&lt;5 %</t>
  </si>
  <si>
    <t>Eastern Visayas</t>
  </si>
  <si>
    <t>Bicol</t>
  </si>
  <si>
    <t>ARMM</t>
  </si>
  <si>
    <t>Caraga</t>
  </si>
  <si>
    <t>CALABARZON</t>
  </si>
  <si>
    <t>Central Luzon</t>
  </si>
  <si>
    <t>Cagayan Valley</t>
  </si>
  <si>
    <t>Zamboanga Peninsula</t>
  </si>
  <si>
    <t>Central Visayas</t>
  </si>
  <si>
    <t>SOCCSKSARGEN</t>
  </si>
  <si>
    <t>Ilocos</t>
  </si>
  <si>
    <t>NCR</t>
  </si>
  <si>
    <t>Western Visayas</t>
  </si>
  <si>
    <t>Davao Region</t>
  </si>
  <si>
    <t>CAR</t>
  </si>
  <si>
    <t>Northern Mindanao</t>
  </si>
  <si>
    <t>Source: Proportion of wasted children 0-60 months - National Nutrition Survey, 2015 (FNRI-DOST)</t>
  </si>
  <si>
    <t>BACKGROUND</t>
  </si>
  <si>
    <t>Undernutrition has been a perennial problem globally. Child undernutrition causes delayed physical and mental growth, resulting in poor school performance indicators and low workforce productivity. According to World Health Organization (WHO), malnutrition is attributed to 45% of deaths among children. Children under 5 years old, are vulnerable to undernutrition and need optimal health care and proper nutrition to survive. The underlying causes at the household or family level include insufficient access to healthy foods, inadequate caring and feeding practices, behaviors, sedentary lifestyles and behaviors, poor water, sanitation, food safety, and inadequate health services. Finally, basic causes of malnutrition at the societal level include poor/inadequate access to the food supply, low income, poverty, inadequate maternal education, lack of food and health systems, poor water supply, and road infrastructure limiting overall access flow of resources. As a result, the more indirect the causes are, the wider the population. In the Philippines, according to the latest Expanded National Nutrition Survey (ENNS), results show that malnutrition rates, particularly stunting and wasting, remain very high. Stunting was declining slowly from 33.4 per cent in 2015 to 28.8 per cent in 2019. More progress has been gained for wasting - the country could decrease it from 8.1 per cent in 2013 down to 5.8 per cent in 2019, close to the SDG and PPAN 2017-2022 Targets. Micronutrient deficiencies also persist – anemia among children 6-59 months old has decreased from 32.5 per cent in 2003 to 13.8 per cent in 2013 and down to 12.5% in 2019. Survey results also show the increasing triple burden of malnutrition - among children under-five years, around 2.9 per cent were overweight. Overweight among adolescents, which make up 22 per cent of the population, was 9.8 per cent, with a steady increasing trend since 2003.
Undernutrition accounts for 38% of annual child deaths. It obtains a heavy economic toll, gaining an estimated $667M in losses per year from the forgone workforce due to child mortality. Despite the economic growth in recent years, the nutrition indicators are still lagging. In 2015, the country ranked among the top 5 countries in the East Asia and Pacific Region for childhood wasting. The Philippines is the third most disaster-prone country globally, vulnerable to both natural and human-induced hazards. Also, in the 2019 World Risk Report, the Philippines ranked 9th highest among 180 countries in terms of disaster risk. Thus, wasting is of major concern since the risk of developing wasting increases during and after humanitarian emergencies.
Between 2011 and 2015, the Philippines was repeatedly affected by several disasters where draft management protocols were implemented to provide lifesaving care to affected children. Implementing management programs to address acute malnutrition over the last decade in various settings in the country has resulted in building the local capacity in the program areas and generated the needed evidence at the local level to support the national advocacy.
Drawing from the Local Government Unit (LGU) level experiences during emergencies, the Department of Health (DOH), with UNICEF's technical support, led the national guidelines' development. In 2015, the DOH issued two policy instruments on wasting, providing the policy and strategic framework to guide the local implementation of the National Guidelines for the Management of Acute Malnutrition for children under 5 years and the Manual of Operations (MOP) for SAM Management. WFP, on the other hand, provided technical support to DOH in developing the MOP for MAM Management.
In the same year, the DOH approved national guidelines for the Philippine Integrated Management of Acute Malnutrition (PIMAM) through Administrative Order 2015-055 and the Manual of Operations for the management of SAM.
The government also committed to integrating services for the management of children with SAM into the routine health care system. DOH has continued to allocate an average of 3M USD in its annual investment plans for the scale-up of SAM management since 2016. In addition, DOH attributes the programme's general success in decreasing wasting prevalence from 7.1 per cent in 2015 to 5.6 per cent in 2018 to the use of locally generated evidence on implementation, supportive leadership, the multi-sectoral component of acute malnutrition that includes health, food, WASH and social protection and consensus about the importance of integrating SAM and MAM into the health system.
Despite good development, program challenges remain, including the sustained availability of essential commodities, increasing program coverage, and ensuring proper monitoring and delivery of quality services at the LGU level, and planning and budgeting issues. The program's awareness and acceptance by the community and local decision-makers still vary across all regions, which also inhibit children's access to the program. Also, relevant courses for health and nutrition professionals and workers still do not include PIMAM concepts requiring the government to train and retrain health and nutrition workers. Furthermore, PIMAM indicators are not yet integrated into the routine health information system, and the analysis of bottlenecks is not conducted regularly.
This has compelled the government and other institutions to respond to the prevailing issues regarding wasting, contribute to overall child survival, and pass several laws to ensure the sustained and meaningful participation of national government agencies, LGU, CSO, and the private sector. The Republic Act 11148 or the "Kalusugan at Nutrisyon ng Mag-Nanay Act" (F1KD law) will ensure care for pregnant women and their child, from the start of the pregnancy to the child's first two years of life. Nutrition was also included as one of the priority individual and population-based interventions in the RA 11223, the Universal Health Care Law.
The causes of poor nutrition among children are multi-factorial and thus calls for a multi-sectoral response through multi-stakeholder participation, accountability, and commitment. Various delivery platforms and modes need to be explored to increase coverage, prevent, and treat wasting to reach our target by 2025 and 2030.</t>
  </si>
  <si>
    <t>GEOGRAPHIC PRIORITY AREAS</t>
  </si>
  <si>
    <t>In the Philippines under 5 childhood wasting is estimated around 7 per cent of 2015, which is still above the PPAN target of 5 per cent or less by 2022and above the WHO's target of 5 per cent for the year 2025. The 2015 National Nutrition Survey showed the percentage of children under the age of five years who were wasted in 2015 was higher among male children (8.3 %) than female children (7.6 %). It also appears that children residing in rural areas are only slightly more likely to be wasted (7.2 %) than those residing in urban areas (7.0 %).
The survey also showed that prevalence of underweight, stunting and wasting in children aged 0-5 years old varies by region. The lowest rates of undernutrition are in the following areas: for underweight- the regions of CAR (16.8%), Central Luzon (16.6%) and NCR (15.1%); for stunting- CALABARZON (27.7%), NCR (24.9%), and Central Luzon (23.1%); for wasting/ thinness- NCR (6.4%) and Western Visayas (6.4%), CAR (4.5%), and Northern Mindanao (4.0%). On the other hand, the highest prevalence of underweight, stunting and wasting is among those in the poorest quintile. 
Among the regions, the top 3 with the highest undernutrition prevalence are: for underweight- MIMAROPA (31.8%), Eastern Visayas (29.5%) and Bicol (28.4%); for stunting- BARMM (45.2%), Eastern Visayas (41.7%) and MIMAROPA (40.9%); for wasting- MIMAROPA (9.7%), Eastern Visayas (8.4%), and BARMM and Bicol (8.2%). The highest prevalence of wasted children with 9.7 % is found in the MIMAROPA Region, covering Mindoro, Marinduque, Romblon and Palawan. Following MIMAROPA is the Eastern Visayas region with wasting generally increased except for Biliran, Southern Leyte, and Western Samar with a percentage of 8.4. Wasting prevalence in Bicol Region generally increased except for Camarines Sur and Masbate with 8.2 %. In BARMM, wasting generally decreased except for Sulu and Tawi – Tawi with 8.2 %. In CARAGA, wasting prevalence generally increased except in Agusan del Norte with 8.1 %. Notably, only Northern Mindanao (4 %) and CAR (4.5 %) are below the Philippine target of 5 per cent.
Aside from wasting, the results of 2015 National Nutrition Survey shows that Philippines has a higher percentage of Chronic Energy Deficiency with 10.8 %with highest in the regions of Bicol (17.8 per cent), MIMAROPA (15.7 %) and Ilocos with (14.2 %). For the exclusive breastfeeding, almost half or 48 % of Filipino mothers are doing exclusive breastfeeding from birth to six months notably Central Luzon (36.6 %), CALABARZON (32.5%), and NCR (31.8 %) have not met the national targets for EBF. For the Minimum Acceptable Diet (MAD) for children 6-23 months, the country has 18.6 %and Dietary Diversity Score (DDS) of 9.4 % with both lowest percentage in BARMM at 7.2 %  (MAD) and 7.8 % (DDS).  According to NDHS 2017, alarmingly the Philippines has a high percentage of Low Birth Weight (LBW) at 14.5 %, 9 out of 17 regions contributing to this percentage the top 3 regions are Zamboanga Peninsula (20.8 % )Davao Region (19.7 %), and Cagayan Valley (19 %).
Some regions and provinces appear to be more susceptible to child malnutrition than the others. Data as a region with a critical level of stunting and wasting imply the need to intensify programs and interventions, particularly to improve people's socioeconomic condition. It is shown that some provinces and regions are more susceptible to child malnutrition than the others. However, one cannot separate the negative child nutrition and socioeconomic development in conflict areas like BARMM from the region's unstable peace and order condition in the same manner in disaster-prone provinces. These results suggest that people who are more in danger of natural and human-made disasters can be truly devastating and challenging on ensuring food security and better nutritional status. Apart from the regional and provincial disparity in the levels of stunting and wasting, socioeconomic difference continues. Overall based on the 2015 NNS, the Philippines has 21.9 % of Severely Food Insecure with the highest in ARMM (44.5%) and urban areas in NCR (29. 2 %). Poverty limits the household's capacity to earn a regular income, access to education, health services and food, resulting in a greater risk of child malnutrition.
To sum it up, based on the above data and information and the heat map developed by UNICEF in June 2019, 8 out of 17 regions have a high burden of acute malnutrition, showing which regions have a higher burden of wasting and/or severe wasting than they would be expected to be. The eight regions that should be prioritized are Cagayan Valley, Central Luzon, CALABARZON, MIMAROPA, BICOL, Eastern Visayas, BARMM and Caraga.
*The burden of wasting thresholds is calculated by dividing the regional percent share of the national total burden of wasting by the regional percent share of the total population of children under 5 years.</t>
  </si>
  <si>
    <t>OUTCOME 1. REDUCED LOW BIRTHWEIGHT BY IMPROVING MATERNAL NUTRITION</t>
  </si>
  <si>
    <t>By 2025, reduce low birthweight by 30%</t>
  </si>
  <si>
    <t>National Target (2025)</t>
  </si>
  <si>
    <t>By 2025, reduce low birthweight to 10.2%</t>
  </si>
  <si>
    <t>Among infants born in the last 5 years who had a reported birth weight, 14.5% had a low birth weight (less than 2.5 kg). (NDHS, 2017)</t>
  </si>
  <si>
    <t>OUTCOME 1:  OPERATIONAL FRAMEWORK</t>
  </si>
  <si>
    <t>System</t>
  </si>
  <si>
    <t>National Policy Commitment</t>
  </si>
  <si>
    <t>Stakeholder Support</t>
  </si>
  <si>
    <t>Intervention</t>
  </si>
  <si>
    <t>Delivery Platform</t>
  </si>
  <si>
    <t>Target Population</t>
  </si>
  <si>
    <t>Responsible</t>
  </si>
  <si>
    <t>Non-Government Support 
(e.g., UN Agencies, Civil Society, Donors, Academics)</t>
  </si>
  <si>
    <t>Health</t>
  </si>
  <si>
    <t>Increase the number of infants born safely at health facilities having received appropriate antenatal care support by providing quality maternal and newborn health services (National Safe Motherhood Program; Kalusugan at Nutrisyon ng Mag-Nanay Act RA 11148)</t>
  </si>
  <si>
    <t>Implementation of AO 2016-0035 on the Provision of Quality Antenatal Care
(1) Pregnancy tracking and enrollment to antenatal care services (ANC);
(2) Regular follow-up to complete the recommended minimum number of quality ANC care visits with proper management referral for high-risk pregnancies
(3) Nutrition , WASH , smoking cessation and Infection prevention (including malaria and STI's) education and counseling integrated in quality ANC  visits 
(4) Multiple micronutrient supplementation and deworming</t>
  </si>
  <si>
    <t>Facility / community-based</t>
  </si>
  <si>
    <t>Women of Reproductive Age, Pregnant Women including teenage pregnant mothers  including partners/husbands of pregnant women</t>
  </si>
  <si>
    <t xml:space="preserve">Department of Health (DOH)and  Local Government Units (LGUs) for supplies, human resource (health care workers) and monitoring </t>
  </si>
  <si>
    <t>UNICEF to provide technical assistance including modeling of  implementation  in collaboration of NGOs and other partners.
WHO to provide technical assistance.</t>
  </si>
  <si>
    <t xml:space="preserve">Reduce the prevalence of low birth weight (LBW) among newbom infants, stunting among children below five years old, and malnutrition among pregnant,  including teenage pregnant mothers, postpartum and lactating women, adolescent females, and other women of reproductive age (WRA). (National Safe Motherhood Program, PPAN 2017-2022, DO 59, s. 2017) </t>
  </si>
  <si>
    <t>Supplement non-pregnant, non-lactating adolescents and women with Iron Folic Acid Supplementation (IFA):
1) 1 tablet weekly for non-pregnant, non-lactating adolescents and women
2) Starting at least 3m prior to conception for women planning pregnancy 
Weekly Iron Folic Acid supplementation for Grade 7 to 10 female adolescents</t>
  </si>
  <si>
    <t>Non-pregnant, non-lactating adolescents and women</t>
  </si>
  <si>
    <t>Department of Health (DOH), Local Government Units (LGUs)</t>
  </si>
  <si>
    <t>UNICEF and WHO to support implementation through technical assistance in collaboration of NGOs and other partners</t>
  </si>
  <si>
    <t>Supplementary feeding of pregnant and lactating women including teenage pregnant mothers</t>
  </si>
  <si>
    <t>Pregnant and lactating women including teenage pregnant mothers</t>
  </si>
  <si>
    <t>NNC (Secretariat)
•	Organize and chair the inter-agency technical working group on dietary supplementation at the national level  .
•	Lead in the dissemination of the guidelines and advocate for its adoption and implementation among stakeholders concerned.
•	Disseminate other guidelines and related references for programs on dietary supplementation.
•	Initiate the review and revision of this set of guidelines as necessary.
•	Provide the needed technical support in the formulation of cycle menu. 
•	Make available necessary information and educational materials/ modules for the conduct of nutrition education as a complementary activity.
•	Establish and maintain a database on ongoing dietary supplementation programs as part of the Philippine Nutrition Surveillance System.
NNC (regional level)
•	Adopt region-specific policies, plans and programs.
•	Coordinate and monitor initiatives related to the implementation of the supplementary feeding. These initiatives shall include, but not be limited to, dissemination of the guidelines, advocacy for adherence to the guidelines, development and distribution of tools like cycle menus that use standardized recipes, capacity building of implementors, social mobilization, advocacy for increased investment.
NNC (local level)
•	Plan, coordinate, monitor and evaluate their respective supplementary feeding program.
•	Constantly build and strengthen capacities of those involved in dietary supplementation.
•	Develop their respective program guidelines.
LGUs (province, city, municipality)
•	Integrate programs and projects along dietary supplementation in their respective nutrition action plans.
•	Provide funding support for the implementation of supplementary feeding.
•	Provide counterpart funds for externally-initiated dietary supplementation programs (e.g. by NGOs or by national government agencies).
•	Ensure availability of other resources for the program, e.g. human as well as material resources including weighing scales and height boards.
•	Ensure compliance to the technical and operational guidelines for dietary supplementation.
•	Ensure availability and complementation of dietary supplementation with other services and activities.
•	Establish systems for the effective location of the population in most need of dietary supplementation. 
•	Mobilize the community and other partners for dietary supplementation programs.
Source: PPAN 2017-2022, Draft Guidelines on Dietary Supplementation in the First 1000 Days of Life</t>
  </si>
  <si>
    <t>UNICEF to provide technical assistance to programme implementation.</t>
  </si>
  <si>
    <t>Food</t>
  </si>
  <si>
    <t>Food fortification  to increase the intake of an essential nutrient by one or more population groups, as manifested in dietary, biochemical or clinical evidences of deficiency. (Kalusugan at Nutrisyon ng Mag-Nanay Act RA 11148)  Republic Act No. 8976 “Philippine Food Fortification Act of 2000”</t>
  </si>
  <si>
    <t>Rice fortification with iron is enforced</t>
  </si>
  <si>
    <t>community</t>
  </si>
  <si>
    <t>General population (focus on school age children and women)</t>
  </si>
  <si>
    <t>UNICEF to support implementation through technical assistance in collaboration of NGOs and other partners
WHO to provide technical assistance in development and enhancement of guidelines.</t>
  </si>
  <si>
    <t>Improving the quality and quantity of food and nutrient intakes and utilization of related ECCD F1KD services among nutritionally at-risk pregnant women (Kalusugan at Nutrisyon ng Mag-Nanay Act RA 11148)</t>
  </si>
  <si>
    <t>Provision of supplemental food to pregnant women for 90 calendar days</t>
  </si>
  <si>
    <t>Pregnant women in 3rd trimester, nutritionally-at-risk pregnant women</t>
  </si>
  <si>
    <t xml:space="preserve">WFP to provide support through: 
a) technical assistance in Policy and guidelines development;
b) Evidence generation (e.g. Iron Fortified Rice Cost Analysis; Cost of Nutritious Diet);
c) Social and Behaviour Change Communication;
d) Food for Asset (FFA) project </t>
  </si>
  <si>
    <t>Establish school gardens to serve as the food basket/main source of commodities to sustain supplementary feeding (Philipine Development Plan, 2017-2022)</t>
  </si>
  <si>
    <t>Provision of agriculture inputs (i.e. garden tools, seeds) 
Linked to increased dietary diversity/reduced wasting in school-aged children</t>
  </si>
  <si>
    <t>School</t>
  </si>
  <si>
    <t>school children</t>
  </si>
  <si>
    <t>Department of Agriculture provide agricultural inputs such as vegetable seeds, planting materials, and garden tools.
Department of Education (DepEd), Public Schools</t>
  </si>
  <si>
    <t>WFP to provide support through: 
a) technical assistance in Policy and guidelines development (especially in the Enhanced Partnership Against Hunger and Poverty);
b) technical assistance in setting up Home grown School Feeding Program
c) conduct of Surveys (Food Basket)</t>
  </si>
  <si>
    <t>Social Protection</t>
  </si>
  <si>
    <t xml:space="preserve">Improve the health of young children and mothers by promoting preventive health care with the 4Ps program (An Act institutionalizing the Pantawid Pamilyang Pilipino Program (4Ps) RA 11310) </t>
  </si>
  <si>
    <t>Conditional Cash grants to pregnant women (pregnant women is an eligibility criteria in the targeting) accompanied by attendance to 4Ps Family Development Sessions; pre and post natal visits in health facilities</t>
  </si>
  <si>
    <t>Community</t>
  </si>
  <si>
    <t>Pregnant and lactating women including teenage pregnant mothers, WRA</t>
  </si>
  <si>
    <t>DSWD, LGUs</t>
  </si>
  <si>
    <t xml:space="preserve">UNICEF to provide technical assistance </t>
  </si>
  <si>
    <t>.</t>
  </si>
  <si>
    <t>OUTCOME 2. IMPROVED CHILD HEALTH BY IMPROVING ACCESS TO PRIMARY HEALTH CARE, WATER, SANITATION AND HYGIENE SERVICES AND ENHANCED FOOD SAFETY</t>
  </si>
  <si>
    <t>By 2030, achieve universal health coverage, including access to quality essential health-care services for all</t>
  </si>
  <si>
    <t>To be By 2025, achieve universal health coverage, including access to quality essential health-care services for allcompleted</t>
  </si>
  <si>
    <t>Current National Universal Health Coverage Index 
(2020 or most recent data)</t>
  </si>
  <si>
    <t>National Universal Health Coverage Index: 49% (GHO, 2013-2017)</t>
  </si>
  <si>
    <t>OUTCOME 2:  OPERATIONAL FRAMEWORK</t>
  </si>
  <si>
    <t>Cost-effective newborn care intervention that can improve neonatal as well as maternal care (Administrative Order 2009-0025)</t>
  </si>
  <si>
    <t>Implementation of four time-bound Essential Newborn Care (ENC) interventions
1) immediate and thorough drying,
2) early skin-to-skin contact followed by,
3) properly-timed clamping and cutting of the cord after 1 to 3 minutes, and
4) non-separation of the newborn from the mother for early breastfeeding initiation and rooming-in.</t>
  </si>
  <si>
    <t>Health facilities</t>
  </si>
  <si>
    <t>Pregnant and Intrapartum women</t>
  </si>
  <si>
    <t>UNICEF and WHO to provide technical assisatnce including capacity building.</t>
  </si>
  <si>
    <t>Support implementation of the integrated management of childhood illness (IMCI) to manage the sick newborn</t>
  </si>
  <si>
    <t>Facility-based/Community-based (for community IMCI)</t>
  </si>
  <si>
    <t>0-5 yrs old</t>
  </si>
  <si>
    <t xml:space="preserve">UNICEF to provide technical assistance in revitalising the IMCI programme including integration of PIMAM primary health &amp; community child health guidelines and policies.
WHO to provide technical assistance with a focus in project sites (Aklan, Agusan del Sur,Davao Occidental,Orintal, Norte and de Oro).
WFP to provide techncial assistance on the integration of  Moderate Acute Malnutriton and use of MAM recipes (using local food products) in the absence of Ready to Use Supplementary Food (RUSF). </t>
  </si>
  <si>
    <t>Reduce the morbidity and mortality among children against the most common vaccine-preventable diseases.</t>
  </si>
  <si>
    <t>Conduct of Routine Immunization for Infants/Children/Women through the Reaching Every Barangay (REB) strategy</t>
  </si>
  <si>
    <t>Facility/Community-based</t>
  </si>
  <si>
    <t>0-5 yrs old children; women</t>
  </si>
  <si>
    <t>Equitable distribution of human resource for health (HRH) guaranteed</t>
  </si>
  <si>
    <t>Deployment of physicians, nurses, midwives, and allied health professionals</t>
  </si>
  <si>
    <t>LGU-based</t>
  </si>
  <si>
    <t>All population</t>
  </si>
  <si>
    <t xml:space="preserve">UNICEF and WHO to advocate to DOH and DBM at national level and target LGUs </t>
  </si>
  <si>
    <t>Increase the utilization rate for services included in the Primary Health Care benefits for PhilHealth members</t>
  </si>
  <si>
    <t>Provision of primary care preventive services, diagnostic examinations, drugs and medicines</t>
  </si>
  <si>
    <t>Facility/Hospital-based</t>
  </si>
  <si>
    <t>All PhilHealth members</t>
  </si>
  <si>
    <t>Department of Health (DOH), Local Government Units (LGUs), Governement hospitals</t>
  </si>
  <si>
    <t>WHO  to provide techical assisstance focusing on project sites (Aklan, Agusan del Sur,Davao Occidental,Orintal, Norte and de Oro).
UNICEF provide technical assistance and advocacy for LGUs to allocate  resource within project sites (Samar, Northern Samar, Zamboanga del Norte, Zamboanga City, Cagayan de Oro and Valenzuela City).</t>
  </si>
  <si>
    <t>Srengthen the food safety regulatory system in the country (Food Safety Act of 2013 (RA 10611))</t>
  </si>
  <si>
    <t xml:space="preserve">Enhance food safety in the primary production and post harvest stages of food supply chain </t>
  </si>
  <si>
    <t>Regulatory</t>
  </si>
  <si>
    <t>food production sector</t>
  </si>
  <si>
    <t>Department of Agriculture (DA) to implement food safety measures in the primary production and post-harvest stages of the food supply chain and foods locally produced or imported.
Department of Health (DOH), Food and Drug Admisnistration (FDA), Local Government Units (LGUs)</t>
  </si>
  <si>
    <t>WFP to provide technical assistance in the amendment/updating of food safety policies</t>
  </si>
  <si>
    <t>Improvement of Nutrition of Infants and Young Children (Malnutrition Reduction Program - A Nutrition Intervention Strategy)</t>
  </si>
  <si>
    <t>Complementary foods for 6-23 months children (17 regions - 34 functional production facilities)</t>
  </si>
  <si>
    <t>Technology transfer to LGUS / Local Adaptors</t>
  </si>
  <si>
    <t>6-23 months old children</t>
  </si>
  <si>
    <t xml:space="preserve"> Local Government Units (LGUs)</t>
  </si>
  <si>
    <t>UNICEF and WFP to provide technical assistance including capacity building of health and nutriiton workers</t>
  </si>
  <si>
    <t>Provide augmentation support for feeding program for children using indigenous foods and/or locally produced foods equivalent to 1/3 of Recommended Energy and Nutrient Intake (RENI)</t>
  </si>
  <si>
    <t>Provision of supplementary food to wasted children in schools.</t>
  </si>
  <si>
    <t>School-based</t>
  </si>
  <si>
    <t>school children including children with disability</t>
  </si>
  <si>
    <t>Department of Education (DepEd),  Local Government Units (LGUs)</t>
  </si>
  <si>
    <t>WFP to provide support through technical assistance in policy and guidelines design, including menu/recipe development and linkage to smallholder farmers and improving school-based feeding program using the "home-grown school feeding" concept</t>
  </si>
  <si>
    <t>Provision of supplementary food to wasted children in day care centers.</t>
  </si>
  <si>
    <t xml:space="preserve">Child Development Centers </t>
  </si>
  <si>
    <t>child development centers children including children with disability</t>
  </si>
  <si>
    <t>Department of Social Welfare and Development (DSWD)
Program Management Bureau-Central Office
-Act as lead Bureau in managing and coordinating the implementation of the Supplementary Feeding Program
-Assess and recommend the request for modification of funds for Field Offices (FO) pursuant to existing accounting rules and regulations.
-Monitor and provide technical assistance on program operations and administrative concerns of field offices in the implementation 
-Submit reports on the implementation of the program to the Department Secretary and Office of the President
DSWD Field Office
-Facilitates the procurement of goods and services for the implementation of SFP
-Engage the ARBOs, cooperatives and the LGUs in apartnership through a Memorandum of Understanding
-Engage the SLP following the existing procedures/guidelines in the provision of goods and services
-Formulation of the Cycle Menu.
-Provision of technical assisatnce to the LGUs
Local Government Units (LGUs)
-Identification of beneficiaries and location based on master list
-Identification of volunteers within the barangay level
-Orientation of parents/guardians and CDW/SNP Workers/barangay volunteers
-Implement actual conduct of feeding/administration or provision of goods and services to the household of beneficiaries
-Assist the FOs in all aspects of the program implmentation including logistics among others
-Record the height and weight of the children beneficiaries by CDW/SNP Workers.
-Submit reports to the FOs</t>
  </si>
  <si>
    <t>WASH</t>
  </si>
  <si>
    <t>Enforcement of the licensure standards for hospitals, infirmaries and other health facilities (DOH AO 2020-0176 Standards for Primary Care Facilities; DOH AO 2016-0042 Guidelines in the Application of Permit to Construct; DOH  AO 2012-12 Rules and Regulations Governing the new classification of Hospitals and other health facilities; PD 856 Code on Sanitation)</t>
  </si>
  <si>
    <t>Accessibility to WASH services in all health care facilities</t>
  </si>
  <si>
    <t>Regulatory, Health care facility-based</t>
  </si>
  <si>
    <t xml:space="preserve">Department of Health (DOH) -for standard setting and regulation; financial and technical support for DOH hospitals
Local Government Units (LGUs) -regulation, financial and technical support to LGU-managed health facilities
Hospitals, Infirmaries, and other health facilities - ensure compliance to  WASH standards </t>
  </si>
  <si>
    <t>UNICEF to provide technical assisatnce</t>
  </si>
  <si>
    <t>Provide holistic program for personal health care and environmental sanitation through a set of standards for proper and correct health practices in schools.(DepEd Order 2016-10 WASH in schools program; PD 856 Code on Sanitation)</t>
  </si>
  <si>
    <t xml:space="preserve">Implementation of DepEd WASH in school program
-  Health Care Supplies (Health Kits)
</t>
  </si>
  <si>
    <t>Kindergarten pupils</t>
  </si>
  <si>
    <t>Department of Education (DepEd) - technical and financial support to implement WINS program
Local Government Units (LGUs) - support schools to have access to WASH facilities and services</t>
  </si>
  <si>
    <t>Promotion of childrens right to survival, adequate nutrition and access to safe and nutritious foods is attained through the integration of health and nutrition in the program. Appropriate nutrition, feeding, health and safety practices in the daily routines of the children ensures the healthy growth and development of infants and young children and inculcate in them desirable habits and values.(Standards and Guidelines for Center-based Early Childhood Programs; ECCD-DILG JMC 2016-01 WASH in ECCD)</t>
  </si>
  <si>
    <t>Provision of Personal Hygiene and Cleaning kits;
Training Child Development Workers on WASH</t>
  </si>
  <si>
    <t>0-4 yrs old children</t>
  </si>
  <si>
    <t>Department of Social Welfare and Development (DSWD)
-Promotion of good hygiene and safe food preparation in all component units especially in areas devoted to the food preparation of meals.
-Encourage the use of alcohol and hand sanitizers as an additional hygiene practice to ensure a safe and clean consumption.
 Local Government Units (LGUs)
-WASH campaigns focusing on the proper use of and maintenance of toilets, danger of open defecation practice and the importance of thorough washing of hands with soap and water after defecation and before and after eating meals
-With technical assistance and support from DOH, the LGUs shall assist the DSWD in the maintenance and establishment of water and sanitation facilities</t>
  </si>
  <si>
    <t>Increase the implementation of joint nutrition and WASH programmes and increase the coverage of handwashing facilities and WASH services (safe water and sanitation) (RA 11148 Kalusugan at Nutrisyon ng Mag-nanay Act /First 1000 Days; DOH AO 2019-054 Philippine Approach to Sustainable Sanitation; National Objectives for Health Philippines 2017-2022)</t>
  </si>
  <si>
    <t>Providing access to safely managed water and sanitation services</t>
  </si>
  <si>
    <t>Facility, Community-based</t>
  </si>
  <si>
    <t xml:space="preserve">Local Government Units (LGUs) - build local capacity to implement WASH program, finance promotion of hygienic behaviors and demand for WASH services, 
Department of Health (DOH) - setting standards and policy guidelines; technical assistance to build local capacity and systems in implementing WASH programs, monitoring and analysis of reports to support resource mobilization for LGUs and to provide recognition or incentives
Department of Interior and Local Government (DILG) - supporting waterless communities to have access to water supply; and building local governance capacity to manage WASH programs
DSWD and DepEd - implementation of programs supportive of ensuring access to WASH facilities and promotion of good hygiene practices in child development centers and schools, respectively
DPWH - support local governments in implementing sewerage and septage management program
LWUA - providing water utilities to have access to financing and technical assistance
</t>
  </si>
  <si>
    <t xml:space="preserve">Provide effective and appropriate delivery of essential health services in emergencies and disasters
</t>
  </si>
  <si>
    <t>Provide essential services on WASH</t>
  </si>
  <si>
    <t>Evacuation Centers</t>
  </si>
  <si>
    <t xml:space="preserve">PLW and children under 17 </t>
  </si>
  <si>
    <t>OUTCOME 3. IMPROVED INFANT AND YOUNG CHILD FEEDING BY IMPROVING BREASTFEEDING PRACTICES AND CHILDREN’S DIETS IN THE FIRST YEARS OF LIFE</t>
  </si>
  <si>
    <t>By 2025, the rate of exclusive breastfeeding in the first 6 months will increase up to at least 50% and at least 40% of children between 6-23 months consume a minimum diet diversity with an emphasis on animal source foods, pulses, fruits and vegetables</t>
  </si>
  <si>
    <t xml:space="preserve">By 2025, the rate of exclusive breastfeeding in the first 6 months will  be increasesd to 86.9% </t>
  </si>
  <si>
    <t>57.9% of infants less than 6 months old are exclusively breastfed at the time of the survey (eNNS, 2019)</t>
  </si>
  <si>
    <t>OUTCOME 3:  OPERATIONAL FRAMEWORK</t>
  </si>
  <si>
    <t>Increase early initiation and exclusive breastfeeding rates and adequate complementary feeding and hygiene practices and eliminate harmful effects of inappropriate marketing of breast-milk substitutes and processed foods high in added sugar, salt, and trans fats.</t>
  </si>
  <si>
    <t>IYCF counselling on breastfeeding</t>
  </si>
  <si>
    <t>Community/ Facility-based</t>
  </si>
  <si>
    <t>Pregnant and lactating mothers</t>
  </si>
  <si>
    <t>Department of Health (DOH), National Nutrition Council (NNC), Local Government Units (LGUs)
DOH and NNC to provide technical assistance in the implementation and monitoring of the IYCF Program.</t>
  </si>
  <si>
    <t>UNICEF to provide technical support including modeling of best practices in selected project sites. 
WHO to provide support to the care of the small baby (CSB) which emphasizes early initiation of , and exclusive breastfeeding and complementary feeding when LBW baby reaches 6 months of age (WHO and DOH)</t>
  </si>
  <si>
    <t>IYCF counselling on complementary feeding</t>
  </si>
  <si>
    <t>Community/Facility-based</t>
  </si>
  <si>
    <t>Caregivers with 6-23 months</t>
  </si>
  <si>
    <t>Department of Health (DOH), National Nutrition Council (NNC), Local Government Units (LGUs)</t>
  </si>
  <si>
    <t>UNICEF to provide technical support including modeling of best practices in selected project sites. 
FAO will provide support to BARMM on IYCF through the conduct of a Formative Study on complementary food in Islamic context . FAO will also provide recipe booklets to NNC that can be distributed to limited LGUs
WHO: provison of technical assistance, especially to Aklan, Agusan del Sur and Davao Region on IYCF implementation and monitoring</t>
  </si>
  <si>
    <t>Enforcement of Milk Code</t>
  </si>
  <si>
    <t>health and nutrition providers</t>
  </si>
  <si>
    <t>Department of Health (DOH), Inter-Agency Committee (IAC), National Nutrition Council (NNC), Local Government Units (LGUs)
IAC, DOH, NNC, LGUs to monitor compliance and problems encountered in the implementation of Milk Code.</t>
  </si>
  <si>
    <t>UNICEF and WHO to provide technical support and continued advocacy on enforcement and monitoring on violations.</t>
  </si>
  <si>
    <t xml:space="preserve">Integration of IYCF services into routine health service delivery/catch up services (vaccination)                                                                                  </t>
  </si>
  <si>
    <t>Policy standard</t>
  </si>
  <si>
    <t>children 0-23 months</t>
  </si>
  <si>
    <t xml:space="preserve">UNICEF to provide technical support including modeling of best practices in selected project sites. 
WHO to provide technical support </t>
  </si>
  <si>
    <t>Strong SBCC [Strategic communication developed for the mass communication sector]</t>
  </si>
  <si>
    <t>Community/ Faciltiy-based</t>
  </si>
  <si>
    <t>pregnant and lactating women, caregivers of 0-23 months</t>
  </si>
  <si>
    <t>Strengthen EENC or Unang Yakap implementation:
1) immediate and thorough drying,
2) early skin-to-skin contact followed by,
3) properly-timed clamping and cutting of the cord after 1 to 3 minutes, and
4) non-separation of the newborn from the mother for early breastfeeding initiation and rooming-in.</t>
  </si>
  <si>
    <t>Facility/ Hospital- based</t>
  </si>
  <si>
    <t>Pregnant, Intrapartum, postpartum  women</t>
  </si>
  <si>
    <t>Promote the rights of children to survival, development and special protection with full recognition of the nature of childhood and its special needs; and to support parents in their roles as primary caregivers and as their children's first teachers (ECCD ACT (RA8980), Early Years Act 10410)</t>
  </si>
  <si>
    <t xml:space="preserve">Tracking of development of children      </t>
  </si>
  <si>
    <t>Community/ Facility-based/Day Care Center</t>
  </si>
  <si>
    <t>0-4 years old</t>
  </si>
  <si>
    <t>Department of Social Welfare and Development (DSWD)
-Ensure that the program promotes health, nutrition and safety of infants, toddlers and young children through the education of the center staff and parents who are responsible for the implementation of health , nutrition, and safety practices amd the protection of children from illness and injuries
-Ensure the health and nutrition services for infants, toddlers and young children are made available in coordination with barangay health center/Rural health units, Physiciansm Midwife, Dentist and Barangay HEalth Wrokers/Barangay Nutrition Scholars or by private practitioners
Local Government Unit
-The CDC ensures that each child has access to a thorough health and nutrition status assessment usuing age approriate screening of the developmental milestones to include but not limited to vision, hearing and oral health needs
-Maintenance of a written health record for each child as part of his/her individual record and considered by the staff in the center's activities. 
 Department of Health (DOH), National Nutrition Council (NNC)</t>
  </si>
  <si>
    <t>UNICEF to provide technical support including modeling of best practices in selected project sites.</t>
  </si>
  <si>
    <t>Promote cost-effective newborn care intervention that can improve neonatal as well as maternal care</t>
  </si>
  <si>
    <t xml:space="preserve">Community follow up for Kangaroo Mother Care (KMC) services                                                                                                                                                                                                                                                                                                                                                                                 </t>
  </si>
  <si>
    <t>Community-based</t>
  </si>
  <si>
    <t>PLW and children under 2</t>
  </si>
  <si>
    <t>UNICEF to provide technical support including modeling of best practices in selected project sites. 
WHO to provide technical support  and capacity building</t>
  </si>
  <si>
    <t>Improve analysis, decision-making and response as well as the design of interventions to improve the diets and nutritional status of populations</t>
  </si>
  <si>
    <t>Establish/strengthen early warning system for emergency preparedness and response
To provide information to decision-makers and members of
the local nutrition committee on:
a. Trends on the food and nutrition situation
b. Causes and associated factors of food and nutrition insecurity
c. Possible interventions to respond to identified issues and concerns
(National Food and Nutrition Strategy, (7th draft) 2019)</t>
  </si>
  <si>
    <t>Local government</t>
  </si>
  <si>
    <t>all population</t>
  </si>
  <si>
    <t>National Nutrition Council (NNC), Local Government Units (LGUs)</t>
  </si>
  <si>
    <t xml:space="preserve">UNICEF, WHO and WFP to provide technical assistance.
FAO will support 2 LGUs in BARMM for the implementation of EWS-FNS in BARMM under a Technical Cooperation Project with the Ministry of Agriculture for a Nutrition Sensitive project.
</t>
  </si>
  <si>
    <t>Contribute to the prevention of wasting among children 0-23 months old by improving the quality and quantity of food and nutrient intakes and utilization of related ECCD F1KD services among nutritionally at-risk pregnant women and children 6-23 months old (PPAN 2017-2022, RA 11148)</t>
  </si>
  <si>
    <t xml:space="preserve">Provision of supplemental food to children 6-23 months for 180 days </t>
  </si>
  <si>
    <t>National Nutrition Council (NNC), Local Government Units (LGUs)
•	NNC and other NGAs concerned to provide appropriate technical assistance to respective LGU counterparts in the implementation of RA 11148 and its IRR.
•	LGUs to integrate maternal, neonatal, child health and nutrition programs in local development plans and related plans such as LNAPs and investment plans for health.</t>
  </si>
  <si>
    <t>WFP will provide support through technical assistance in Iron Fortified Rice Production, Social and Behaviour Change Communication, technical advice to the Enhanced Partnership Against Hunger and Poverty, maximizing Private Sector (SUN Business Network) to work on nutrition-sensitive projects and programs, support to small-holder farmers to diversity food production and Cash Transfers</t>
  </si>
  <si>
    <t>Improve access to age-appropriate nutritious, affordable and sustainable foods through social protection programs (cash or in kind) targeting at risk children and women</t>
  </si>
  <si>
    <t>Provide conditional cash transfer to poor, vulnerable households (members must included persons aged 0-18 years or pregnant at the time of registration) through the national poverty reduction strategy and human capital investment program the 4 Ps (the Pantawid Pamilyang Pilipino Program). The health/ nutrition grant component includes health/ nutrtion promotion to improve the health and nutrition status of vulnerable pregnant &amp; post-partum mothers and young children
Establish referral mechanism  system on Livelihood Program</t>
  </si>
  <si>
    <t>4Ps programme DSWD community based</t>
  </si>
  <si>
    <t>Households whose economic condition is equal to or below the provincial poverty threshold
Households that have children 0-18 years old and/or have a pregnant woman at the time of assessment</t>
  </si>
  <si>
    <t xml:space="preserve">Department of Social Welfare and Development (DSWD)
Local Government Units (LGUs)
</t>
  </si>
  <si>
    <t>WFP to provide technical assistance and direct assistance as requested by government (e.g. Food and Cash Assistance whenever required); Support to smallholder farmers for diverse food production
UNICEF to provide technical assistance to DSWD 4Ps programme.</t>
  </si>
  <si>
    <t>Provision of ready to eat complementary as part of the family food pack for young children 6mos to 2 years
Availability of breastfeeding corner in evacuation centers during emergency and disasters
Provision of medical services, WASH, NiE, and Mental Health and Psychosocial Support Services (MHPSS).</t>
  </si>
  <si>
    <t>PLW and children 6-23 months</t>
  </si>
  <si>
    <t>Department of Health (DOH), National Nutrition Council (NNC), Department of Social Welfare and Development (DSWD), National and Local Nutrition Cluster,  National and Local Disaster Risk Reduction and Management Council (DRRMC)
Local Nutrition Cluster to coordinate with Camp Managers to ensure availability of breastfeeding corners in ECs.</t>
  </si>
  <si>
    <t xml:space="preserve">UNICEFand WHO to provide technical support </t>
  </si>
  <si>
    <t>OUTCOME 4. IMPROVED TREATMENT OF CHILDREN WITH WASTING BY STRENGTHENING HEALTH SYSTEMS AND INTEGRATING TREATMENT INTO ROUTINE PRIMARY HEALTH SERVICES</t>
  </si>
  <si>
    <t>By 2025, we will increase by 50% the coverage of treatment services for children with wasting</t>
  </si>
  <si>
    <t>9.2% based on 2019 Bottleneck Analysis in 17 Provinces</t>
  </si>
  <si>
    <t>4.4% based on 2019 Bottleneck Analysis in 17 Provinces</t>
  </si>
  <si>
    <t>OUTCOME 4:  OPERATIONAL FRAMEWORK</t>
  </si>
  <si>
    <t>Provide policy, strategy, and standards to health, nutrition, and social service providers, including government partners, civil society organizations, and donors involved in the effective and efficient implementation of the Philippine Integrated Management of Acute Malnutrition.</t>
  </si>
  <si>
    <t>Integrate Integrated Management of Childhood Illness (IMCI) with First 1,000 Days of  Life (F1KD) Manual of Procedures
Integrate PIMAM with IMCI, EPI and other routine child health interventions</t>
  </si>
  <si>
    <t>Primary Health Care and Community based</t>
  </si>
  <si>
    <t>Children U5</t>
  </si>
  <si>
    <t xml:space="preserve">Department of Health (DOH)
National Nutrition Council (NNC), 
Local Government Units (LGUs)
</t>
  </si>
  <si>
    <t>UNICEF, WFP and WHO  to support DoH in integration of SAM/MAM management into IMCI and other primary &amp; community child health guidelines and policies – e.g. EPI, operation timbang (OPT)</t>
  </si>
  <si>
    <t>Set the standards for the effective and timely delivery of essential health services in emergencies and disasters. Source: Guidelines in the provision of the essential Health Service Package (NNC Governing Board Resolution on Policy Guide on Nutrition Management in Emergencies and Disasters, and PPAN)</t>
  </si>
  <si>
    <t>Capacity building for
mainstreaming nutrition
protection in emergencies.
Support early response and implementation of nutrition during disasters and emergency situations.</t>
  </si>
  <si>
    <t xml:space="preserve">National and local health level for implementation </t>
  </si>
  <si>
    <t>PLW and all children</t>
  </si>
  <si>
    <t xml:space="preserve">Department of Health (DOH) and National Nutrition Council (NNC) to lead in conducting trainings on Nutrition in Emergencies (NiE), PIMAM, IYCF, Information Management, and the Integration of Nutrition in Local Development Plans.
Department of Social Welfare and Development (DSWD)
National and Local Nutrition Cluster,  National and Local Disaster Risk Reduction and Management Council (DRRMC)
</t>
  </si>
  <si>
    <t>UNICEF and WFP to provide technical support including capacity buidling on PIMAM and NIE</t>
  </si>
  <si>
    <t>Provide implementing units at all levels of the health and nutrition sector an evidence based and standardized protocol to prevent, identify, refer, and manage children under 5 years old with acute malnutrition in communities, especially during emergencies and disasters.(RA 11148, IRR of RA 11148)</t>
  </si>
  <si>
    <t>In-service training of health care providers at all levels on the management of acute malnutrition SAM (ITC, OTC), MAM and community level
Improve quality of care of SAM (ITC and OTC) and MAM through monitoring and supportive supervision. 
Pre-service training and dissemination of the Hospital Nutrition and Dietetics Service Management Manual where management of acute malnutrition is included.
Update pre-service training of frontline workers to comprehensively address wasting and Nutrition in general.</t>
  </si>
  <si>
    <t>DOH facilities</t>
  </si>
  <si>
    <t xml:space="preserve">Department of Health (DOH)
National Nutrition Council (NNC)
Department of Social Welfare and Development (DSWD)
National and Local Nutrition Cluster,  National and Local Disaster Risk Reduction and Management Council (DRRMC)
</t>
  </si>
  <si>
    <t>UNICEF, WFP and WHO to provide technnical assistance on PIMAM and NIE</t>
  </si>
  <si>
    <t>Classification of Individual-based and Population-based Primary Care Service Packages</t>
  </si>
  <si>
    <t>Development of guidelines for PIMAM integration in the UHC and support to LGUs and Service Delivery Networks/Health Care Provider Networks.
Quality Analysis, Adaptatation of use of MUAC</t>
  </si>
  <si>
    <t>DOH and LGUs through the health care provider networks (includes primary health care and hospitals)</t>
  </si>
  <si>
    <t xml:space="preserve">Department of Health (DOH)
National Nutrition Council (NNC)
Local Government Units (LGUs)
</t>
  </si>
  <si>
    <t>UNICEF technical assistance including modeling implementation in targets sites (Samar, Northern Samar and Zamboanga del Norte)</t>
  </si>
  <si>
    <t>Increase coverage of children with wasting; and the capacity of community health workers to identify and, whenever possible, treat children with uncomplicated wasting and monitor their nutritional rehabilitation in the home (PPAN 2017-2022)</t>
  </si>
  <si>
    <t>Improvement of active-case finding through capacity building of health volunteers and other community members including family members.
Training and capacity building of frontline workers and communities on active case finding through PIMAM tainings and Job aids.
Enhance guidelines to include simplified approaches evidence generated.</t>
  </si>
  <si>
    <t>LGU, community level</t>
  </si>
  <si>
    <t>UNICEF technical assistance on the enhancement of guidelines, capacity building and monitoring. UNICEF also to model and generate evidence on the use of simplified approaches in selected areas (Samar, Northern Samar and Zamboanga del Norte).
WHO to provide technical assisstanc in the enhancement of guideline.</t>
  </si>
  <si>
    <t>Provide the policy, strategy, and standards to health, nutrition, and social service providers, including government partners, civil society organizations, and donors involved in the effective and efficient implementation of the Philippine Integrated Management of Acute Malnutrition.(AO 2015 0055 National Guidelines on the Management of Acute Malnutrition)</t>
  </si>
  <si>
    <t>Development/update of guidelines/manual of procedures on PIMAM (SAM and MAM)
Development of PIMAM training materials including  pre-service,  E-learning curricula and Job Aids.</t>
  </si>
  <si>
    <t>Policy Guideline/Facility based</t>
  </si>
  <si>
    <t xml:space="preserve">UNICEF, WFP and WHO technical assistance including ehnancement of guidelines and training manual and capacity building.
</t>
  </si>
  <si>
    <t>Strengthen national health information systems to regularly monitor and report wasting and wasting-related data to support and inform the implementation of national services for its effective prevention and treatment</t>
  </si>
  <si>
    <t>Inclusion of the collection and analysis of PIMAM indicators in government -led information systems health, social protection and education systems (e.g. FHISIS, HOMIS, F1KD RS, OPT, SWID etc..)
Capacity building of frontline workers and data officers on nutrition data management.
Development of real-time Reporting Platform (ODK, ONA)</t>
  </si>
  <si>
    <t>UNICEF to support  DOH in identifying and integrating wasting/nutrition indicators into the routine health information systems (FHSIS, HOMIS, PhilHealth EMR). UNICEF will also model out implementation in selected provinces.</t>
  </si>
  <si>
    <t>Provide implementing units at all levels of the health and nutrition sector an evidence based and standardized protocol to prevent, identify, refer, and manage children under 5</t>
  </si>
  <si>
    <t xml:space="preserve">Evidence generation on the use of simplified approaches e.g.: Family MUAC, Single Product use, reduced dosage and use of community health workers for case management. </t>
  </si>
  <si>
    <t>UNICEF to provide technical assistance in modeling of implementation and evidence generation on the use of simplified approaches</t>
  </si>
  <si>
    <t>Improved processes for procurement and supply chain management in order to ensure availability and quality of health commodities; Inclusion of use of RUTF and therapeutic milks (F75, F100), multivitamins. (PPAN 2017-2022)</t>
  </si>
  <si>
    <t>Development of Nutrition Supply Chain Management guide and capacity building on supply chain management.
Establishment of a real-time supply chain mechanism for nutrition commodities.
 Establishment of Nutrition Supply Chain Working Group.
Enhancement of Facilities capacity to manage nutrition commodities e.g. RUTF, F-75 to ensure consitstent availability of commodities.</t>
  </si>
  <si>
    <t xml:space="preserve">Department of Health (DOH)
National Nutrition Council (NNC)
</t>
  </si>
  <si>
    <t xml:space="preserve">UNICEF to provide technical assistance to DOH on Supply Chain Management including storage management (for nutrition commodities in integration with other health supplies), support DOH in developing  quantification guidelines, quality assurance specifications and monitoring system for RUTF, F75, F100, ReSoMal, and other nutrition commodities.
WFP to also provide technical assistance especially during emergencies. </t>
  </si>
  <si>
    <t>Ensure the highest safety and quality standards of locally produced specialized nutritious food required for the treatment of child wasting, through improved collaboration with the private sector( National Food and Nutrition Strategy, (7th draft) 2019)</t>
  </si>
  <si>
    <t>Linking of farmers for procurement of fresh commodities</t>
  </si>
  <si>
    <t>Regional Level and Provincial Level</t>
  </si>
  <si>
    <t>WRA, Pregnant and lacating women and all children</t>
  </si>
  <si>
    <t xml:space="preserve">Department of Agriculture (DA)
Local Government Units (LGUs)
National Nutrition Council (NNC)
Department of Science and Technology-Food and Nutrition Research Institute (DOST-FNRI)
</t>
  </si>
  <si>
    <t>WFP and FAO will support in the implementation of Nutrition Sensitive Interventions; technical assistance in local production of Ready to Eat Food including the development of  policy and guidelines</t>
  </si>
  <si>
    <t>Provide social assistance, giving monetary support to extremely poor families to respond to their immediate needs; and to provide social development, breaking the intergenerational poverty cycle by investing in the health and education of poor children. (An Act Institutionalizing the Pantawid Pamilyang Program (4Ps) RA 11310)</t>
  </si>
  <si>
    <t>Provide conditional cash transfer to poor, vulnerable households (with members aged 0-18 years or pregnant at the time of registration) through the national poverty reduction strategy and human capital investment program the 4 Ps (the Pantawid Pamilyang Pilipino Program).
Family Development Sessions or FDS as one of the program components that provides its partner beneficiaries with a venue to enhance and acquire new skills and knowledge in responding to the needs of their family.
Integration of wasting indicators on SWDI, Review and Assess FDS Module</t>
  </si>
  <si>
    <t xml:space="preserve">Department of Social Welfare and Development (DSWD)
Local Government Units (LGUs)
</t>
  </si>
  <si>
    <t>UNICEF to provide technical assistance in the inclusion of nutrition in the Family Development Session of 4Ps
UNHCR to extend its technical assistance in relation to policy advocacies on the inclusion of persons of concern in GAP-related initiatives.
WFP to provide technical assistance on conditional cash transfers and enhancement of DSWD's beneficiary registration management platform by introducing the concept of SCOPE (WFP's beneficiary registration and management tool)</t>
  </si>
  <si>
    <t>Current (%)</t>
  </si>
  <si>
    <r>
      <t xml:space="preserve">Current National % of Low-Birth-Weight newborns 
</t>
    </r>
    <r>
      <rPr>
        <i/>
        <sz val="12"/>
        <color theme="0"/>
        <rFont val="Calibri"/>
        <family val="2"/>
        <scheme val="minor"/>
      </rPr>
      <t>(2020 or most recent data)</t>
    </r>
  </si>
  <si>
    <r>
      <t xml:space="preserve">Local Government Units (LGUs), Department of Health (DOH), Department of Science and Technology-Food and Nutrition Research Institute (DOST-FNRI)
</t>
    </r>
    <r>
      <rPr>
        <b/>
        <sz val="12"/>
        <color theme="1"/>
        <rFont val="Calibri"/>
        <family val="2"/>
        <scheme val="minor"/>
      </rPr>
      <t>National Nutrition Council (NNC)</t>
    </r>
    <r>
      <rPr>
        <sz val="12"/>
        <color theme="1"/>
        <rFont val="Calibri"/>
        <family val="2"/>
        <scheme val="minor"/>
      </rPr>
      <t xml:space="preserve">
•	Serve as coordinating body, providing technical and secretariat support for the implementation of the food fortification program.
•	NNC Governing Board to serve as the advisory body on food fortification.
•	Lead in the conduct of periodic review of the micronutrients added to the food to provide basis for determining if mandatory fortification is still required or not.</t>
    </r>
  </si>
  <si>
    <r>
      <t xml:space="preserve">Local Government Units (LGUs)
</t>
    </r>
    <r>
      <rPr>
        <b/>
        <sz val="12"/>
        <color theme="1"/>
        <rFont val="Calibri"/>
        <family val="2"/>
        <scheme val="minor"/>
      </rPr>
      <t>National Nutrition Council (NNC)</t>
    </r>
    <r>
      <rPr>
        <sz val="12"/>
        <color theme="1"/>
        <rFont val="Calibri"/>
        <family val="2"/>
        <scheme val="minor"/>
      </rPr>
      <t xml:space="preserve">
•	NNC and other NGAs concerned to provide appropriate technical assistance to respective LGU counterparts in the implementation of RA 11148 and its IRR.
•	LGUs to integrate maternal, neonatal, child health and nutrition programs in local development plans and related plans such as LNAPs and investment plans for health.</t>
    </r>
  </si>
  <si>
    <t>Operational Accelerator for:</t>
  </si>
  <si>
    <r>
      <t xml:space="preserve">Department of Health (DOH), Local Government Units (LGUs) Rural Health Units and private clinics, and Governement hospitals
</t>
    </r>
    <r>
      <rPr>
        <b/>
        <sz val="12"/>
        <rFont val="Calibri"/>
        <family val="2"/>
        <scheme val="minor"/>
      </rPr>
      <t xml:space="preserve">DOH:
</t>
    </r>
    <r>
      <rPr>
        <sz val="12"/>
        <rFont val="Calibri"/>
        <family val="2"/>
        <scheme val="minor"/>
      </rPr>
      <t xml:space="preserve">1. Strengthen EENC implementation and Safe Motherhood program 
2. Consider refresher trainings using online platforms (IMPAC - Integrated Management of Pregnancy And Childbirth training tool)
3. Provision of TA to subnational level and LGUs </t>
    </r>
  </si>
  <si>
    <r>
      <rPr>
        <b/>
        <sz val="12"/>
        <rFont val="Calibri"/>
        <family val="2"/>
        <scheme val="minor"/>
      </rPr>
      <t xml:space="preserve">Updating and Revitalization of the Integrated management of childhood illness (IMCI)
</t>
    </r>
    <r>
      <rPr>
        <sz val="12"/>
        <rFont val="Calibri"/>
        <family val="2"/>
        <scheme val="minor"/>
      </rPr>
      <t xml:space="preserve">
Early Detection and Prompt Treatment through a strengthened case-finding mode
Quality case management of sick children by health worker</t>
    </r>
  </si>
  <si>
    <r>
      <t xml:space="preserve">Department of Health (DOH)and  Local Government Units (LGUs) for supplies, human resource (health care workers) and monitoring 
</t>
    </r>
    <r>
      <rPr>
        <b/>
        <sz val="12"/>
        <rFont val="Calibri"/>
        <family val="2"/>
        <scheme val="minor"/>
      </rPr>
      <t xml:space="preserve">DOH:
</t>
    </r>
    <r>
      <rPr>
        <sz val="12"/>
        <rFont val="Calibri"/>
        <family val="2"/>
        <scheme val="minor"/>
      </rPr>
      <t xml:space="preserve">1. Updating of the IMCI guidelines with wide stakeholder consultation
2. Dissemination and refresher training using blended learning methods (e.g., ICATT (IMCI Computerized Adaptation and Training)Tool)
3. Provision of TA to subnational level and LGUs 
</t>
    </r>
  </si>
  <si>
    <r>
      <t xml:space="preserve">National % Exclusive breastfeeding under 6 months 
</t>
    </r>
    <r>
      <rPr>
        <i/>
        <sz val="12"/>
        <color theme="0"/>
        <rFont val="Calibri"/>
        <family val="2"/>
        <scheme val="minor"/>
      </rPr>
      <t>(2020 or most recent data)</t>
    </r>
  </si>
  <si>
    <t>National Coverage:  Management of severe acute malnutrition (SAM) – Inpatient 
(based on 2019 UNCEF-DOH Bottleneck Analysis for 17 Provinces)</t>
  </si>
  <si>
    <t>National Coverage:  Management of severe acute malnutrition (SAM) – Outpatient 
(based on 2019 UNICEF-DOH Bottleneck Analysis for 17 Provinces)</t>
  </si>
  <si>
    <t xml:space="preserve">Operational Accelerator for: </t>
  </si>
  <si>
    <t>Country Operational Roadmap</t>
  </si>
  <si>
    <t>The GAP Operational Roadmap</t>
  </si>
  <si>
    <t>Budget and Population Targets</t>
  </si>
  <si>
    <t>COUNTRY:  Philippines</t>
  </si>
  <si>
    <r>
      <t xml:space="preserve">SYSTEM </t>
    </r>
    <r>
      <rPr>
        <b/>
        <sz val="12"/>
        <color theme="0"/>
        <rFont val="Calibri (Body)"/>
      </rPr>
      <t xml:space="preserve">
</t>
    </r>
    <r>
      <rPr>
        <sz val="12"/>
        <color theme="0"/>
        <rFont val="Calibri (Body)"/>
      </rPr>
      <t>(Health, Food, WASH, Social Protection)</t>
    </r>
  </si>
  <si>
    <t xml:space="preserve">PRIORITY ACTION </t>
  </si>
  <si>
    <t>TARGET POPULATION</t>
  </si>
  <si>
    <r>
      <t xml:space="preserve">UNIT COST
</t>
    </r>
    <r>
      <rPr>
        <sz val="12"/>
        <color theme="0"/>
        <rFont val="Calibri (Body)"/>
      </rPr>
      <t>(per year)</t>
    </r>
  </si>
  <si>
    <r>
      <t xml:space="preserve">TOTAL (PHP)
</t>
    </r>
    <r>
      <rPr>
        <sz val="12"/>
        <color theme="0"/>
        <rFont val="Calibri"/>
        <family val="2"/>
        <scheme val="minor"/>
      </rPr>
      <t>(Target Population x Unit Cost)</t>
    </r>
  </si>
  <si>
    <r>
      <t xml:space="preserve">TOTAL (USD)
</t>
    </r>
    <r>
      <rPr>
        <sz val="12"/>
        <color theme="0"/>
        <rFont val="Calibri"/>
        <family val="2"/>
        <scheme val="minor"/>
      </rPr>
      <t>(Target Population x Unit Cost)</t>
    </r>
  </si>
  <si>
    <t>U2</t>
  </si>
  <si>
    <t>U5</t>
  </si>
  <si>
    <t>PLW</t>
  </si>
  <si>
    <t>Other (specify)</t>
  </si>
  <si>
    <t>Outcome 1:  Reduced incidence of Low Birth Weight</t>
  </si>
  <si>
    <t>Implementation of AO 2016-0035 on the Provision of Quality Antenatal Care
(1) Pregnancy tracking and enrollment to antenatal care services (ANC);
(2) Regular follow-up to complete the recommended minimum number of quality ANC care visits with proper management referral for high-risk pregnancies
(3) Nutrition , WASH , smoking cessation and Infection prevention (including malaria and STI's) education and counseling integrated in quality  ANC  visits 
(4) Multiple micronutrient supplementation and deworming</t>
  </si>
  <si>
    <t>Required dose per person/quantity: 180 tablets/pregnant and 90 tablets per lactating women and 24 tablets per WRA;                  Total quantity: 200,000,000;   Unit cost per dose/quantity: Php 0.60</t>
  </si>
  <si>
    <t xml:space="preserve">Food </t>
  </si>
  <si>
    <t>70/U2, 140/PLW</t>
  </si>
  <si>
    <t>Provision of agricultural inputs such as vegetable seeds, planting materials, and garden tools for school gardens</t>
  </si>
  <si>
    <t xml:space="preserve">Social Protection </t>
  </si>
  <si>
    <t>Conditional Cash grants to pregnant women (pregnant women is an eligibility criteria in the targeting)
Attendance to 4Ps Family Development Sessions; pre and post natal visits in health facilities</t>
  </si>
  <si>
    <t>Subtotal:</t>
  </si>
  <si>
    <t>Outcome 2:  Improved Child Health</t>
  </si>
  <si>
    <t>Implementation of four time-bound Essential Newborn Care (ENC) interventions
1) immediate and thorough drying,
2) early skin-to-skin contact followed by,
3) properly-timed clamping and cutting of the cord after 1 to 3 minutes, and
4) non-separation of the newborn from the mother for early breastfeeding initiation and rooming-in.</t>
  </si>
  <si>
    <r>
      <t>Updating and Revitalization of the Integrated management of childhood illness (IMCI)</t>
    </r>
    <r>
      <rPr>
        <b/>
        <sz val="11"/>
        <rFont val="Calibri"/>
        <family val="2"/>
        <scheme val="minor"/>
      </rPr>
      <t xml:space="preserve">
</t>
    </r>
    <r>
      <rPr>
        <sz val="11"/>
        <rFont val="Calibri"/>
        <family val="2"/>
        <scheme val="minor"/>
      </rPr>
      <t xml:space="preserve">
Early Detection and Prompt Treatment through a strengthened case-finding mode
Quality case management of sick children by health worker</t>
    </r>
  </si>
  <si>
    <t>Number of food safety-related standards developed: 10 Phil. National Standards (PNS)</t>
  </si>
  <si>
    <t>Target: 3,159,118 Kinder to Grade 6 SW &amp; W x Php20.00 x 60 feeding days for Food; Php20.00 x 33 days</t>
  </si>
  <si>
    <t>Implementation of DepEd WASH in school program - Health Care Supplies (Health Kits)</t>
  </si>
  <si>
    <t>None</t>
  </si>
  <si>
    <t>Provide essential services on WASH in emergencies and disasters</t>
  </si>
  <si>
    <t xml:space="preserve">2,400.00
</t>
  </si>
  <si>
    <t>Outcome 3:  Improved Infant and Young Child Feeding</t>
  </si>
  <si>
    <t>Strengthen EENC or Unang Yakap implementation:
1) immediate and thorough drying,
2) early skin-to-skin contact followed by,
3) properly-timed clamping and cutting of the cord after 1 to 3 minutes, and
4) non-separation of the newborn from the mother for early breastfeeding initiation and rooming-in.</t>
  </si>
  <si>
    <t xml:space="preserve">Community follow up for Kangaroo Mother Care (KMC) services                                                                                                                                                                                                                                                                                                                                                                                                                                           </t>
  </si>
  <si>
    <t xml:space="preserve"> </t>
  </si>
  <si>
    <t>Establish/strengthen early warning system for emergency preparedness and response
To provide information to decision-makers and members of
the local nutrition committee on:
a. Trends on the food and nutrition situation
b. Causes and associated factors of food and nutrition insecurity
c. Possible interventions to respond to identified issues and concerns
(National Food and Nutrition Strategy, (7th draft) 2019)</t>
  </si>
  <si>
    <t>Transportation cost at ₱2,000/area; Per diem at ₱800/person x 1 day x 2 visits x 76 areas at 2 person/visit; Meals and snacks at ₱700/meeting x 2 meetings
10% contingency</t>
  </si>
  <si>
    <t>Establish/strengthen early warning system for emergency preparedness and response (conduct of PIR)</t>
  </si>
  <si>
    <t>Board and lodging at P2200/pax x 50 pax x 3 days;  Airfare and bus fare at 5,000/pax x 50 pax;  Terminal fees and transportation at 800/pax x 50 pax;  Supplies at P200/pax x 50pax;  Incidentals at P440/pax s x 50 pax x 3 days</t>
  </si>
  <si>
    <t>Provide conditional cash transfer to poor, vulnerable households (members must included persons aged 0-18 years or pregnant at the time of registration) through the national poverty reduction strategy and human capital investment program the 4 Ps (the Pantawid Pamilyang Pilipino Program). The health/ nutrition grant component includes health/ nutrtion promotion to improve the health and nutrition status of vulnerable pregnant &amp; post-partum mothers and young children
Establish referral mechanism  system on Livelihood Program</t>
  </si>
  <si>
    <t>Provision of ready to eat complementary as part of the family food pack for young children 6mos to 2 years</t>
  </si>
  <si>
    <t xml:space="preserve">
Availability of breastfeeding corner in evacuation centers during emergency and disasters</t>
  </si>
  <si>
    <t>Outcome 4:  Improved treatment of children with wasting</t>
  </si>
  <si>
    <t xml:space="preserve">Capacity building for mainstreaming nutrition protection in emergencies.
</t>
  </si>
  <si>
    <t>Improvement of active-case finding through capacity building of health volunteers and other community members including family members
Training and capacity building of frontline workers and communities on active case finding through PIMAM tainings and Job aids.
Enhance guidelines to include simplified approaches evidence generated</t>
  </si>
  <si>
    <t>Development/update of guidelines/manual of procedures on PIMAM (SAM and MAM)
Development of PIMAM training materials including  pre-service,  E-learning curricula and Job Aids</t>
  </si>
  <si>
    <t xml:space="preserve">Capacity building of frontline workers and data officers on nutrition data management.
</t>
  </si>
  <si>
    <t>Development of Nutrition Supply Chain Management guide and capacity building on supply chain management.
Establishment of a real-time supply chain mechanism for nutrition commodities.
Establishment of Nutrition Supply Chain Working Group.
Enhancement of Facilities capacity to manage nutrition commodities e.g. RUTF, F-75 to ensure consitstent availability of commodities.</t>
  </si>
  <si>
    <t xml:space="preserve">F75- 800 cartons of 24 cans
F100-800 cartons of 24 cans
RUTF-50,000 cartons @ 150 sachet per carton
RUSF-2,000,000 sachets
</t>
  </si>
  <si>
    <t>TOTAL:</t>
  </si>
  <si>
    <t>Outcomes</t>
  </si>
  <si>
    <t>Total Cost Php</t>
  </si>
  <si>
    <t>Total Cost USD</t>
  </si>
  <si>
    <t>Total</t>
  </si>
  <si>
    <t xml:space="preserve">Health </t>
  </si>
  <si>
    <t>Peso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</si>
</sst>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_([$PHP]\ * #,##0.00_);_([$PHP]\ * \(#,##0.00\);_([$PHP]\ * &quot;-&quot;??_);_(@_)"/>
    <numFmt numFmtId="167" formatCode="_-* #,##0_-;\-* #,##0_-;_-* &quot;-&quot;??_-;_-@_-"/>
    <numFmt numFmtId="168" formatCode="&quot;₱&quot;#,##0.00"/>
    <numFmt numFmtId="169" formatCode="[$₱-464]#,##0.00"/>
    <numFmt numFmtId="170" formatCode="&quot;$&quot;#,##0.00"/>
  </numFmts>
  <fonts count="36"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Arial"/>
      <family val="2"/>
    </font>
    <font>
      <b/>
      <sz val="20"/>
      <color theme="1"/>
      <name val="Arial"/>
      <family val="2"/>
    </font>
    <font>
      <sz val="20"/>
      <color theme="1"/>
      <name val="Arial"/>
      <family val="2"/>
    </font>
    <font>
      <i/>
      <sz val="20"/>
      <color theme="1"/>
      <name val="Arial"/>
      <family val="2"/>
    </font>
    <font>
      <sz val="10"/>
      <color rgb="FF000000"/>
      <name val="Tahoma"/>
      <family val="2"/>
    </font>
    <font>
      <i/>
      <sz val="12"/>
      <color theme="1"/>
      <name val="Calibri"/>
      <family val="2"/>
      <scheme val="minor"/>
    </font>
    <font>
      <i/>
      <sz val="12"/>
      <color theme="1"/>
      <name val="Arial"/>
      <family val="2"/>
    </font>
    <font>
      <i/>
      <sz val="12"/>
      <color theme="0"/>
      <name val="Calibri"/>
      <family val="2"/>
      <scheme val="minor"/>
    </font>
    <font>
      <sz val="12"/>
      <name val="Calibri"/>
      <family val="2"/>
      <scheme val="minor"/>
    </font>
    <font>
      <b/>
      <sz val="12"/>
      <name val="Calibri"/>
      <family val="2"/>
      <scheme val="minor"/>
    </font>
    <font>
      <sz val="12"/>
      <color rgb="FFFF0000"/>
      <name val="Calibri"/>
      <family val="2"/>
      <scheme val="minor"/>
    </font>
    <font>
      <sz val="12"/>
      <color theme="1"/>
      <name val="Helvetica"/>
      <family val="2"/>
    </font>
    <font>
      <sz val="18"/>
      <color theme="1"/>
      <name val="Helvetica"/>
      <family val="2"/>
    </font>
    <font>
      <b/>
      <sz val="36"/>
      <color theme="1"/>
      <name val="Helvetica"/>
      <family val="2"/>
    </font>
    <font>
      <b/>
      <sz val="28"/>
      <color theme="1"/>
      <name val="Helvetica"/>
      <family val="2"/>
    </font>
    <font>
      <sz val="28"/>
      <color rgb="FF0070C0"/>
      <name val="Calibri"/>
      <family val="2"/>
      <scheme val="minor"/>
    </font>
    <font>
      <sz val="18"/>
      <color rgb="FF0070C0"/>
      <name val="Calibri"/>
      <family val="2"/>
      <scheme val="minor"/>
    </font>
    <font>
      <b/>
      <sz val="16"/>
      <color theme="1"/>
      <name val="Calibri"/>
      <family val="2"/>
      <scheme val="minor"/>
    </font>
    <font>
      <b/>
      <sz val="12"/>
      <color theme="0"/>
      <name val="Calibri (Body)"/>
    </font>
    <font>
      <sz val="12"/>
      <color theme="0"/>
      <name val="Calibri (Body)"/>
    </font>
    <font>
      <b/>
      <sz val="10"/>
      <color theme="0"/>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sz val="18"/>
      <color theme="1"/>
      <name val="Calibri"/>
      <family val="2"/>
      <scheme val="minor"/>
    </font>
    <font>
      <sz val="16"/>
      <color theme="1"/>
      <name val="Calibri"/>
      <family val="2"/>
      <scheme val="minor"/>
    </font>
    <font>
      <b/>
      <sz val="16"/>
      <color rgb="FF0070C0"/>
      <name val="Calibri"/>
      <family val="2"/>
      <scheme val="minor"/>
    </font>
    <font>
      <sz val="16"/>
      <color rgb="FF0070C0"/>
      <name val="Calibri"/>
      <family val="2"/>
      <scheme val="minor"/>
    </font>
    <font>
      <b/>
      <sz val="12"/>
      <color rgb="FFFF0000"/>
      <name val="Calibri"/>
      <family val="2"/>
      <scheme val="minor"/>
    </font>
  </fonts>
  <fills count="15">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4"/>
        <bgColor indexed="64"/>
      </patternFill>
    </fill>
    <fill>
      <patternFill patternType="solid">
        <fgColor rgb="FF002060"/>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s>
  <borders count="4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4"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4"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40">
    <xf numFmtId="0" fontId="0" fillId="0" borderId="0" xfId="0"/>
    <xf numFmtId="0" fontId="5" fillId="0" borderId="0" xfId="0" applyFont="1"/>
    <xf numFmtId="0" fontId="5" fillId="0" borderId="0" xfId="0" applyFont="1" applyAlignment="1">
      <alignment horizontal="center" wrapText="1"/>
    </xf>
    <xf numFmtId="0" fontId="6" fillId="0" borderId="0" xfId="0" applyFont="1" applyAlignment="1">
      <alignment vertical="center"/>
    </xf>
    <xf numFmtId="0" fontId="7" fillId="0" borderId="0" xfId="0" applyFont="1"/>
    <xf numFmtId="164" fontId="5" fillId="0" borderId="0" xfId="0" applyNumberFormat="1" applyFont="1" applyAlignment="1">
      <alignment horizontal="center" wrapText="1"/>
    </xf>
    <xf numFmtId="0" fontId="8" fillId="0" borderId="0" xfId="0" applyFont="1"/>
    <xf numFmtId="0" fontId="6" fillId="0" borderId="0" xfId="0" applyFont="1"/>
    <xf numFmtId="0" fontId="7" fillId="0" borderId="0" xfId="0" applyFont="1" applyAlignment="1">
      <alignment vertical="center" wrapText="1"/>
    </xf>
    <xf numFmtId="0" fontId="8" fillId="0" borderId="0" xfId="0" applyFont="1" applyAlignment="1">
      <alignment vertical="center" wrapText="1"/>
    </xf>
    <xf numFmtId="0" fontId="0" fillId="0" borderId="4" xfId="0" applyFont="1" applyBorder="1"/>
    <xf numFmtId="0" fontId="0" fillId="0" borderId="7" xfId="0" applyFont="1" applyBorder="1"/>
    <xf numFmtId="0" fontId="10" fillId="0" borderId="0" xfId="0" applyFont="1"/>
    <xf numFmtId="0" fontId="0" fillId="0" borderId="0" xfId="0" applyFont="1"/>
    <xf numFmtId="164" fontId="0" fillId="0" borderId="5" xfId="0" applyNumberFormat="1" applyFont="1" applyBorder="1" applyAlignment="1">
      <alignment horizontal="center" wrapText="1"/>
    </xf>
    <xf numFmtId="164" fontId="0" fillId="0" borderId="8" xfId="0" applyNumberFormat="1" applyFont="1" applyBorder="1" applyAlignment="1">
      <alignment horizontal="center" wrapText="1"/>
    </xf>
    <xf numFmtId="0" fontId="11" fillId="0" borderId="0" xfId="0" applyFont="1"/>
    <xf numFmtId="0" fontId="11" fillId="0" borderId="0" xfId="0" applyFont="1" applyAlignment="1">
      <alignment horizontal="center" wrapText="1"/>
    </xf>
    <xf numFmtId="0" fontId="1" fillId="0" borderId="5" xfId="0" applyFont="1" applyBorder="1" applyAlignment="1">
      <alignment horizontal="left" vertical="top" wrapText="1"/>
    </xf>
    <xf numFmtId="0" fontId="1" fillId="3" borderId="5" xfId="2" applyFont="1" applyBorder="1" applyAlignment="1">
      <alignment horizontal="center" wrapText="1"/>
    </xf>
    <xf numFmtId="0" fontId="1" fillId="0" borderId="7" xfId="0" applyFont="1" applyBorder="1" applyAlignment="1">
      <alignment horizontal="left" vertical="center" wrapText="1"/>
    </xf>
    <xf numFmtId="0" fontId="1" fillId="0" borderId="8" xfId="0" applyFont="1" applyBorder="1" applyAlignment="1">
      <alignment horizontal="left" vertical="top" wrapText="1"/>
    </xf>
    <xf numFmtId="0" fontId="1" fillId="0" borderId="5" xfId="0" applyFont="1" applyBorder="1" applyAlignment="1">
      <alignment vertical="top" wrapText="1"/>
    </xf>
    <xf numFmtId="0" fontId="13" fillId="0" borderId="5" xfId="0" applyFont="1" applyBorder="1" applyAlignment="1">
      <alignment vertical="top" wrapText="1"/>
    </xf>
    <xf numFmtId="0" fontId="1" fillId="0" borderId="5" xfId="0" applyFont="1" applyBorder="1" applyAlignment="1">
      <alignment vertical="top"/>
    </xf>
    <xf numFmtId="0" fontId="13" fillId="0" borderId="5" xfId="0" applyFont="1" applyBorder="1" applyAlignment="1">
      <alignment vertical="top"/>
    </xf>
    <xf numFmtId="0" fontId="1" fillId="0" borderId="8" xfId="0" applyFont="1" applyBorder="1" applyAlignment="1">
      <alignment vertical="top" wrapText="1"/>
    </xf>
    <xf numFmtId="0" fontId="1" fillId="0" borderId="8" xfId="0" applyFont="1" applyBorder="1" applyAlignment="1">
      <alignment vertical="top"/>
    </xf>
    <xf numFmtId="0" fontId="1" fillId="0" borderId="4" xfId="0" applyFont="1" applyBorder="1" applyAlignment="1">
      <alignment horizontal="center" vertical="center"/>
    </xf>
    <xf numFmtId="0" fontId="1" fillId="0" borderId="5" xfId="0" applyFont="1" applyBorder="1" applyAlignment="1">
      <alignment horizontal="left" vertical="top" wrapText="1" readingOrder="1"/>
    </xf>
    <xf numFmtId="0" fontId="1" fillId="0" borderId="7" xfId="0" applyFont="1" applyBorder="1" applyAlignment="1">
      <alignment horizontal="center" vertical="center" wrapText="1"/>
    </xf>
    <xf numFmtId="0" fontId="0" fillId="0" borderId="15"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18" xfId="0" applyFont="1" applyBorder="1" applyAlignment="1">
      <alignment horizontal="left"/>
    </xf>
    <xf numFmtId="0" fontId="0" fillId="0" borderId="19" xfId="0" applyFont="1" applyBorder="1" applyAlignment="1">
      <alignment horizontal="left"/>
    </xf>
    <xf numFmtId="0" fontId="0" fillId="0" borderId="20" xfId="0" applyFont="1" applyBorder="1" applyAlignment="1">
      <alignment horizontal="left"/>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2" fillId="2" borderId="5" xfId="1" applyFont="1" applyBorder="1" applyAlignment="1">
      <alignment horizontal="center" wrapText="1"/>
    </xf>
    <xf numFmtId="0" fontId="2" fillId="2" borderId="24" xfId="1" applyFont="1" applyBorder="1" applyAlignment="1">
      <alignment horizontal="center"/>
    </xf>
    <xf numFmtId="0" fontId="2" fillId="2" borderId="10" xfId="1" applyFont="1" applyBorder="1" applyAlignment="1">
      <alignment horizontal="center"/>
    </xf>
    <xf numFmtId="0" fontId="2" fillId="2" borderId="11" xfId="1" applyFont="1" applyBorder="1" applyAlignment="1">
      <alignment horizontal="center"/>
    </xf>
    <xf numFmtId="0" fontId="4" fillId="2" borderId="25" xfId="1" applyFont="1" applyBorder="1" applyAlignment="1">
      <alignment horizontal="center" vertical="center" wrapText="1"/>
    </xf>
    <xf numFmtId="0" fontId="4" fillId="2" borderId="26" xfId="1" applyFont="1" applyBorder="1" applyAlignment="1">
      <alignment horizontal="center" vertical="center" wrapText="1"/>
    </xf>
    <xf numFmtId="0" fontId="4" fillId="2" borderId="27" xfId="1" applyFont="1" applyBorder="1" applyAlignment="1">
      <alignment horizontal="center" vertical="center" wrapText="1"/>
    </xf>
    <xf numFmtId="0" fontId="4" fillId="2" borderId="28" xfId="1" applyFont="1" applyBorder="1" applyAlignment="1">
      <alignment horizontal="center" vertical="center" wrapText="1"/>
    </xf>
    <xf numFmtId="0" fontId="4" fillId="2" borderId="0" xfId="1" applyFont="1" applyBorder="1" applyAlignment="1">
      <alignment horizontal="center" vertical="center" wrapText="1"/>
    </xf>
    <xf numFmtId="0" fontId="4" fillId="2" borderId="29" xfId="1" applyFont="1" applyBorder="1" applyAlignment="1">
      <alignment horizontal="center" vertical="center" wrapText="1"/>
    </xf>
    <xf numFmtId="0" fontId="4" fillId="2" borderId="14" xfId="1" applyFont="1" applyBorder="1" applyAlignment="1">
      <alignment horizontal="center" vertical="center" wrapText="1"/>
    </xf>
    <xf numFmtId="0" fontId="4" fillId="2" borderId="12" xfId="1" applyFont="1" applyBorder="1" applyAlignment="1">
      <alignment horizontal="center" vertical="center" wrapText="1"/>
    </xf>
    <xf numFmtId="0" fontId="4" fillId="2" borderId="13" xfId="1" applyFont="1" applyBorder="1" applyAlignment="1">
      <alignment horizontal="center"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4" xfId="0" applyFont="1" applyBorder="1" applyAlignment="1">
      <alignment horizontal="center" vertical="center"/>
    </xf>
    <xf numFmtId="0" fontId="4" fillId="8" borderId="7" xfId="4" applyFont="1" applyFill="1" applyBorder="1" applyAlignment="1">
      <alignment horizontal="left" vertical="center" wrapText="1"/>
    </xf>
    <xf numFmtId="0" fontId="4" fillId="8" borderId="8" xfId="4" applyFont="1" applyFill="1" applyBorder="1" applyAlignment="1">
      <alignment horizontal="left" vertical="center" wrapText="1"/>
    </xf>
    <xf numFmtId="164" fontId="0" fillId="0" borderId="8" xfId="0" applyNumberFormat="1" applyFont="1" applyBorder="1" applyAlignment="1">
      <alignment horizontal="center" vertical="center" wrapText="1"/>
    </xf>
    <xf numFmtId="164" fontId="0" fillId="0" borderId="9" xfId="0" applyNumberFormat="1" applyFont="1" applyBorder="1" applyAlignment="1">
      <alignment horizontal="center" vertical="center" wrapText="1"/>
    </xf>
    <xf numFmtId="0" fontId="1" fillId="4" borderId="1" xfId="3" applyFont="1" applyBorder="1" applyAlignment="1">
      <alignment horizontal="center" vertical="center"/>
    </xf>
    <xf numFmtId="0" fontId="1" fillId="4" borderId="4" xfId="3" applyFont="1" applyBorder="1" applyAlignment="1">
      <alignment horizontal="center" vertical="center"/>
    </xf>
    <xf numFmtId="0" fontId="1" fillId="4" borderId="2" xfId="3" applyFont="1" applyBorder="1" applyAlignment="1">
      <alignment horizontal="center" vertical="center"/>
    </xf>
    <xf numFmtId="0" fontId="1" fillId="4" borderId="5" xfId="3" applyFont="1" applyBorder="1" applyAlignment="1">
      <alignment horizontal="center" vertical="center"/>
    </xf>
    <xf numFmtId="0" fontId="1" fillId="4" borderId="2" xfId="3" applyFont="1" applyBorder="1" applyAlignment="1">
      <alignment horizontal="center" vertical="center" wrapText="1"/>
    </xf>
    <xf numFmtId="0" fontId="1" fillId="4" borderId="3" xfId="3" applyFont="1" applyBorder="1" applyAlignment="1">
      <alignment horizontal="center" vertical="center"/>
    </xf>
    <xf numFmtId="0" fontId="1" fillId="3" borderId="5" xfId="2" applyFont="1" applyBorder="1" applyAlignment="1">
      <alignment horizontal="center" wrapText="1"/>
    </xf>
    <xf numFmtId="0" fontId="1" fillId="3" borderId="6" xfId="2" applyFont="1" applyBorder="1" applyAlignment="1">
      <alignment horizontal="center" wrapText="1"/>
    </xf>
    <xf numFmtId="0" fontId="6" fillId="0" borderId="0" xfId="0" applyFont="1" applyAlignment="1">
      <alignment horizontal="left" wrapText="1"/>
    </xf>
    <xf numFmtId="0" fontId="4" fillId="8" borderId="1" xfId="1" applyFont="1" applyFill="1" applyBorder="1" applyAlignment="1">
      <alignment horizontal="left" vertical="center" wrapText="1"/>
    </xf>
    <xf numFmtId="0" fontId="4" fillId="8" borderId="2" xfId="1" applyFont="1" applyFill="1" applyBorder="1" applyAlignment="1">
      <alignment horizontal="left" vertical="center" wrapText="1"/>
    </xf>
    <xf numFmtId="0" fontId="4" fillId="2" borderId="2" xfId="1" applyFont="1" applyBorder="1" applyAlignment="1">
      <alignment horizontal="center" vertical="center" wrapText="1"/>
    </xf>
    <xf numFmtId="0" fontId="4" fillId="2" borderId="3" xfId="1" applyFont="1" applyBorder="1" applyAlignment="1">
      <alignment horizontal="center" vertical="center" wrapText="1"/>
    </xf>
    <xf numFmtId="0" fontId="4" fillId="8" borderId="4" xfId="4" applyFont="1" applyFill="1" applyBorder="1" applyAlignment="1">
      <alignment horizontal="left" vertical="center" wrapText="1"/>
    </xf>
    <xf numFmtId="0" fontId="4" fillId="8" borderId="5" xfId="4" applyFont="1" applyFill="1" applyBorder="1" applyAlignment="1">
      <alignment horizontal="lef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164" fontId="0" fillId="0" borderId="5" xfId="0" applyNumberFormat="1" applyFont="1" applyBorder="1" applyAlignment="1">
      <alignment horizontal="center" vertical="center" wrapText="1"/>
    </xf>
    <xf numFmtId="164" fontId="0" fillId="0" borderId="6"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left" vertical="top"/>
    </xf>
    <xf numFmtId="0" fontId="1" fillId="0" borderId="9" xfId="0" applyFont="1" applyBorder="1" applyAlignment="1">
      <alignment horizontal="left" vertical="top"/>
    </xf>
    <xf numFmtId="0" fontId="13" fillId="0" borderId="5" xfId="0" applyFont="1" applyBorder="1" applyAlignment="1">
      <alignment horizontal="left" vertical="top" wrapText="1"/>
    </xf>
    <xf numFmtId="0" fontId="13" fillId="0" borderId="5" xfId="0" applyFont="1" applyBorder="1" applyAlignment="1">
      <alignment horizontal="left" vertical="top"/>
    </xf>
    <xf numFmtId="0" fontId="13" fillId="0" borderId="6" xfId="0" applyFont="1" applyBorder="1" applyAlignment="1">
      <alignment horizontal="left" vertical="top" wrapText="1"/>
    </xf>
    <xf numFmtId="0" fontId="4" fillId="8" borderId="4" xfId="6" applyFont="1" applyFill="1" applyBorder="1" applyAlignment="1">
      <alignment horizontal="left" vertical="center" wrapText="1"/>
    </xf>
    <xf numFmtId="0" fontId="4" fillId="8" borderId="5" xfId="6" applyFont="1" applyFill="1" applyBorder="1" applyAlignment="1">
      <alignment horizontal="left" vertical="center" wrapText="1"/>
    </xf>
    <xf numFmtId="0" fontId="4" fillId="8" borderId="7" xfId="6" applyFont="1" applyFill="1" applyBorder="1" applyAlignment="1">
      <alignment horizontal="left" vertical="center" wrapText="1"/>
    </xf>
    <xf numFmtId="0" fontId="4" fillId="8" borderId="8" xfId="6" applyFont="1" applyFill="1" applyBorder="1" applyAlignment="1">
      <alignment horizontal="left"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1" fillId="4" borderId="2" xfId="3" applyFont="1" applyBorder="1" applyAlignment="1">
      <alignment horizontal="center" wrapText="1"/>
    </xf>
    <xf numFmtId="0" fontId="1" fillId="4" borderId="2" xfId="3" applyFont="1" applyBorder="1" applyAlignment="1">
      <alignment horizontal="center"/>
    </xf>
    <xf numFmtId="0" fontId="1" fillId="0" borderId="7" xfId="0" applyFont="1" applyBorder="1" applyAlignment="1">
      <alignment horizontal="center" vertical="center"/>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4" xfId="0" applyFont="1" applyBorder="1" applyAlignment="1">
      <alignment horizontal="left" vertical="center"/>
    </xf>
    <xf numFmtId="0" fontId="1" fillId="0" borderId="21" xfId="5" applyFont="1" applyFill="1" applyBorder="1" applyAlignment="1">
      <alignment horizontal="left" vertical="center" wrapText="1"/>
    </xf>
    <xf numFmtId="0" fontId="1" fillId="0" borderId="22" xfId="5" applyFont="1" applyFill="1" applyBorder="1" applyAlignment="1">
      <alignment horizontal="left" vertical="center" wrapText="1"/>
    </xf>
    <xf numFmtId="0" fontId="1" fillId="0" borderId="23" xfId="5" applyFont="1" applyFill="1" applyBorder="1" applyAlignment="1">
      <alignment horizontal="left" vertical="center" wrapText="1"/>
    </xf>
    <xf numFmtId="0" fontId="0" fillId="0" borderId="5" xfId="0" applyFont="1" applyBorder="1" applyAlignment="1">
      <alignment horizontal="center"/>
    </xf>
    <xf numFmtId="0" fontId="0" fillId="0" borderId="6"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4" fillId="2" borderId="1" xfId="1" applyFont="1" applyBorder="1" applyAlignment="1">
      <alignment horizontal="left" vertical="center"/>
    </xf>
    <xf numFmtId="0" fontId="4" fillId="2" borderId="4" xfId="1" applyFont="1" applyBorder="1" applyAlignment="1">
      <alignment horizontal="left" vertical="center"/>
    </xf>
    <xf numFmtId="0" fontId="2" fillId="2" borderId="5" xfId="1" applyFont="1" applyBorder="1" applyAlignment="1">
      <alignment horizontal="center" vertical="center" wrapText="1"/>
    </xf>
    <xf numFmtId="0" fontId="2" fillId="2" borderId="6" xfId="1" applyFont="1" applyBorder="1" applyAlignment="1">
      <alignment horizontal="center" vertical="center" wrapText="1"/>
    </xf>
    <xf numFmtId="0" fontId="4" fillId="8" borderId="4" xfId="1" applyFont="1" applyFill="1" applyBorder="1" applyAlignment="1">
      <alignment horizontal="left" vertical="center" wrapText="1"/>
    </xf>
    <xf numFmtId="0" fontId="4" fillId="8" borderId="5" xfId="1" applyFont="1" applyFill="1" applyBorder="1" applyAlignment="1">
      <alignment horizontal="left" vertical="center" wrapText="1"/>
    </xf>
    <xf numFmtId="0" fontId="4" fillId="2" borderId="5" xfId="1" applyFont="1" applyBorder="1" applyAlignment="1">
      <alignment horizontal="center" vertical="center" wrapText="1"/>
    </xf>
    <xf numFmtId="0" fontId="4" fillId="2" borderId="6" xfId="1" applyFont="1" applyBorder="1" applyAlignment="1">
      <alignment horizontal="center" vertical="center" wrapText="1"/>
    </xf>
    <xf numFmtId="0" fontId="16" fillId="0" borderId="0" xfId="0" applyFont="1"/>
    <xf numFmtId="0" fontId="17" fillId="0" borderId="0" xfId="0" applyFont="1" applyAlignment="1">
      <alignment horizontal="center"/>
    </xf>
    <xf numFmtId="0" fontId="16" fillId="0" borderId="0" xfId="0" applyFont="1" applyAlignment="1">
      <alignment horizontal="center" wrapText="1"/>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left"/>
    </xf>
    <xf numFmtId="44" fontId="0" fillId="0" borderId="0" xfId="8" applyFont="1"/>
    <xf numFmtId="0" fontId="21" fillId="0" borderId="0" xfId="0" applyFont="1" applyAlignment="1">
      <alignment horizontal="left"/>
    </xf>
    <xf numFmtId="0" fontId="22" fillId="0" borderId="0" xfId="0" applyFont="1" applyAlignment="1">
      <alignment horizontal="left"/>
    </xf>
    <xf numFmtId="0" fontId="0" fillId="9" borderId="30" xfId="0" applyFill="1" applyBorder="1"/>
    <xf numFmtId="0" fontId="2" fillId="9" borderId="30" xfId="0" applyFont="1" applyFill="1" applyBorder="1" applyAlignment="1">
      <alignment horizontal="left" vertical="center" wrapText="1"/>
    </xf>
    <xf numFmtId="0" fontId="2" fillId="9" borderId="31" xfId="0" applyFont="1" applyFill="1" applyBorder="1" applyAlignment="1">
      <alignment horizontal="left" vertical="center"/>
    </xf>
    <xf numFmtId="0" fontId="2" fillId="9" borderId="31" xfId="0" applyFont="1" applyFill="1" applyBorder="1" applyAlignment="1">
      <alignment horizontal="center" vertical="center"/>
    </xf>
    <xf numFmtId="0" fontId="2" fillId="9" borderId="26" xfId="0" applyFont="1" applyFill="1" applyBorder="1" applyAlignment="1">
      <alignment horizontal="center" vertical="center"/>
    </xf>
    <xf numFmtId="0" fontId="2" fillId="9" borderId="32" xfId="0" applyFont="1" applyFill="1" applyBorder="1" applyAlignment="1">
      <alignment horizontal="center" vertical="center"/>
    </xf>
    <xf numFmtId="44" fontId="2" fillId="9" borderId="30" xfId="8" applyFont="1" applyFill="1" applyBorder="1" applyAlignment="1">
      <alignment horizontal="center" vertical="center" wrapText="1"/>
    </xf>
    <xf numFmtId="0" fontId="0" fillId="9" borderId="33" xfId="0" applyFill="1" applyBorder="1" applyAlignment="1">
      <alignment horizontal="center"/>
    </xf>
    <xf numFmtId="0" fontId="2" fillId="9" borderId="33" xfId="0" applyFont="1" applyFill="1" applyBorder="1" applyAlignment="1">
      <alignment horizontal="left" vertical="center" wrapText="1"/>
    </xf>
    <xf numFmtId="0" fontId="2" fillId="9" borderId="34" xfId="0" applyFont="1" applyFill="1" applyBorder="1" applyAlignment="1">
      <alignment horizontal="left" vertical="center"/>
    </xf>
    <xf numFmtId="0" fontId="25" fillId="9" borderId="34" xfId="0" applyFont="1" applyFill="1" applyBorder="1" applyAlignment="1">
      <alignment horizontal="center"/>
    </xf>
    <xf numFmtId="0" fontId="25" fillId="9" borderId="0" xfId="0" applyFont="1" applyFill="1" applyAlignment="1">
      <alignment horizontal="center"/>
    </xf>
    <xf numFmtId="0" fontId="25" fillId="9" borderId="35" xfId="0" applyFont="1" applyFill="1" applyBorder="1" applyAlignment="1">
      <alignment horizontal="center" wrapText="1"/>
    </xf>
    <xf numFmtId="44" fontId="2" fillId="9" borderId="33" xfId="8" applyFont="1" applyFill="1" applyBorder="1" applyAlignment="1">
      <alignment horizontal="center" vertical="center" wrapText="1"/>
    </xf>
    <xf numFmtId="0" fontId="26"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2" xfId="0" applyFont="1" applyBorder="1" applyAlignment="1">
      <alignment vertical="top" wrapText="1"/>
    </xf>
    <xf numFmtId="0" fontId="27" fillId="0" borderId="2" xfId="7" applyNumberFormat="1" applyFont="1" applyFill="1" applyBorder="1" applyAlignment="1">
      <alignment vertical="top"/>
    </xf>
    <xf numFmtId="165" fontId="27" fillId="0" borderId="2" xfId="7" applyNumberFormat="1" applyFont="1" applyFill="1" applyBorder="1" applyAlignment="1">
      <alignment vertical="top"/>
    </xf>
    <xf numFmtId="0" fontId="27" fillId="0" borderId="2" xfId="7" applyNumberFormat="1" applyFont="1" applyFill="1" applyBorder="1" applyAlignment="1">
      <alignment horizontal="left" vertical="top" wrapText="1"/>
    </xf>
    <xf numFmtId="43" fontId="27" fillId="0" borderId="2" xfId="7" applyFont="1" applyFill="1" applyBorder="1" applyAlignment="1">
      <alignment horizontal="right" wrapText="1"/>
    </xf>
    <xf numFmtId="44" fontId="27" fillId="0" borderId="3" xfId="8" applyFont="1" applyFill="1" applyBorder="1"/>
    <xf numFmtId="0" fontId="26" fillId="0" borderId="38"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5" xfId="0" applyFont="1" applyBorder="1" applyAlignment="1">
      <alignment vertical="top" wrapText="1"/>
    </xf>
    <xf numFmtId="0" fontId="27" fillId="0" borderId="5" xfId="7" applyNumberFormat="1" applyFont="1" applyFill="1" applyBorder="1" applyAlignment="1">
      <alignment vertical="top"/>
    </xf>
    <xf numFmtId="43" fontId="27" fillId="0" borderId="5" xfId="7" applyFont="1" applyFill="1" applyBorder="1" applyAlignment="1">
      <alignment vertical="top"/>
    </xf>
    <xf numFmtId="3" fontId="27" fillId="0" borderId="5" xfId="7" applyNumberFormat="1" applyFont="1" applyFill="1" applyBorder="1" applyAlignment="1">
      <alignment horizontal="right" vertical="top" wrapText="1"/>
    </xf>
    <xf numFmtId="0" fontId="27" fillId="0" borderId="5" xfId="7" applyNumberFormat="1" applyFont="1" applyFill="1" applyBorder="1" applyAlignment="1">
      <alignment horizontal="right" vertical="top" wrapText="1"/>
    </xf>
    <xf numFmtId="43" fontId="27" fillId="0" borderId="5" xfId="7" applyFont="1" applyFill="1" applyBorder="1" applyAlignment="1">
      <alignment horizontal="right" wrapText="1"/>
    </xf>
    <xf numFmtId="44" fontId="27" fillId="0" borderId="6" xfId="8" applyFont="1" applyFill="1" applyBorder="1"/>
    <xf numFmtId="165" fontId="27" fillId="0" borderId="5" xfId="7" applyNumberFormat="1" applyFont="1" applyFill="1" applyBorder="1" applyAlignment="1">
      <alignment horizontal="right" vertical="top"/>
    </xf>
    <xf numFmtId="43" fontId="27" fillId="0" borderId="5" xfId="7" applyFont="1" applyFill="1" applyBorder="1" applyAlignment="1">
      <alignment horizontal="right" vertical="top"/>
    </xf>
    <xf numFmtId="43" fontId="27" fillId="0" borderId="5" xfId="7" applyFont="1" applyFill="1" applyBorder="1" applyAlignment="1">
      <alignment horizontal="right"/>
    </xf>
    <xf numFmtId="165" fontId="27" fillId="0" borderId="5" xfId="7" applyNumberFormat="1" applyFont="1" applyFill="1" applyBorder="1" applyAlignment="1">
      <alignment vertical="top"/>
    </xf>
    <xf numFmtId="43" fontId="27" fillId="0" borderId="5" xfId="7" applyFont="1" applyFill="1" applyBorder="1" applyAlignment="1">
      <alignment vertical="top" wrapText="1"/>
    </xf>
    <xf numFmtId="0" fontId="27" fillId="0" borderId="17" xfId="0" applyFont="1" applyBorder="1" applyAlignment="1">
      <alignment horizontal="center" vertical="center" wrapText="1"/>
    </xf>
    <xf numFmtId="0" fontId="26" fillId="0" borderId="39" xfId="0" applyFont="1" applyBorder="1" applyAlignment="1">
      <alignment horizontal="center" vertical="center" wrapText="1"/>
    </xf>
    <xf numFmtId="0" fontId="26" fillId="10" borderId="40" xfId="0" applyFont="1" applyFill="1" applyBorder="1" applyAlignment="1">
      <alignment horizontal="right"/>
    </xf>
    <xf numFmtId="0" fontId="26" fillId="10" borderId="41" xfId="0" applyFont="1" applyFill="1" applyBorder="1" applyAlignment="1">
      <alignment horizontal="right"/>
    </xf>
    <xf numFmtId="0" fontId="27" fillId="10" borderId="41" xfId="0" applyFont="1" applyFill="1" applyBorder="1"/>
    <xf numFmtId="166" fontId="26" fillId="10" borderId="41" xfId="8" applyNumberFormat="1" applyFont="1" applyFill="1" applyBorder="1" applyAlignment="1">
      <alignment horizontal="right"/>
    </xf>
    <xf numFmtId="44" fontId="26" fillId="11" borderId="42" xfId="8" applyFont="1" applyFill="1" applyBorder="1"/>
    <xf numFmtId="0" fontId="27" fillId="0" borderId="37" xfId="0" applyFont="1" applyBorder="1" applyAlignment="1">
      <alignment horizontal="center" vertical="center"/>
    </xf>
    <xf numFmtId="43" fontId="27" fillId="0" borderId="2" xfId="7" applyFont="1" applyFill="1" applyBorder="1" applyAlignment="1">
      <alignment vertical="top"/>
    </xf>
    <xf numFmtId="4" fontId="27" fillId="0" borderId="2" xfId="7" applyNumberFormat="1" applyFont="1" applyFill="1" applyBorder="1" applyAlignment="1">
      <alignment horizontal="right" wrapText="1"/>
    </xf>
    <xf numFmtId="167" fontId="0" fillId="0" borderId="0" xfId="0" applyNumberFormat="1"/>
    <xf numFmtId="0" fontId="27" fillId="0" borderId="17" xfId="0" applyFont="1" applyBorder="1" applyAlignment="1">
      <alignment horizontal="center" vertical="center"/>
    </xf>
    <xf numFmtId="0" fontId="28" fillId="0" borderId="5" xfId="0" applyFont="1" applyBorder="1" applyAlignment="1">
      <alignment vertical="top" wrapText="1"/>
    </xf>
    <xf numFmtId="4" fontId="27" fillId="0" borderId="5" xfId="7" applyNumberFormat="1" applyFont="1" applyFill="1" applyBorder="1" applyAlignment="1">
      <alignment horizontal="right" wrapText="1"/>
    </xf>
    <xf numFmtId="3" fontId="27" fillId="0" borderId="5" xfId="7" applyNumberFormat="1" applyFont="1" applyFill="1" applyBorder="1" applyAlignment="1">
      <alignment vertical="top"/>
    </xf>
    <xf numFmtId="0" fontId="27" fillId="0" borderId="5" xfId="0" applyFont="1" applyBorder="1" applyAlignment="1">
      <alignment wrapText="1"/>
    </xf>
    <xf numFmtId="0" fontId="27" fillId="0" borderId="5" xfId="7" applyNumberFormat="1" applyFont="1" applyFill="1" applyBorder="1" applyAlignment="1">
      <alignment horizontal="right"/>
    </xf>
    <xf numFmtId="43" fontId="0" fillId="12" borderId="0" xfId="7" applyFont="1" applyFill="1"/>
    <xf numFmtId="0" fontId="0" fillId="12" borderId="0" xfId="0" applyFill="1"/>
    <xf numFmtId="43" fontId="27" fillId="0" borderId="5" xfId="7" applyFont="1" applyFill="1" applyBorder="1" applyAlignment="1">
      <alignment horizontal="right" vertical="top" wrapText="1"/>
    </xf>
    <xf numFmtId="167" fontId="27" fillId="0" borderId="5" xfId="7" applyNumberFormat="1" applyFont="1" applyFill="1" applyBorder="1" applyAlignment="1">
      <alignment horizontal="right" vertical="top"/>
    </xf>
    <xf numFmtId="0" fontId="27" fillId="0" borderId="5" xfId="7" applyNumberFormat="1" applyFont="1" applyFill="1" applyBorder="1" applyAlignment="1">
      <alignment horizontal="right" vertical="top"/>
    </xf>
    <xf numFmtId="167" fontId="27" fillId="0" borderId="5" xfId="7" applyNumberFormat="1" applyFont="1" applyFill="1" applyBorder="1" applyAlignment="1">
      <alignment vertical="top"/>
    </xf>
    <xf numFmtId="0" fontId="30" fillId="0" borderId="5" xfId="7" applyNumberFormat="1" applyFont="1" applyFill="1" applyBorder="1" applyAlignment="1">
      <alignment vertical="top"/>
    </xf>
    <xf numFmtId="0" fontId="28" fillId="0" borderId="5" xfId="7" applyNumberFormat="1" applyFont="1" applyFill="1" applyBorder="1" applyAlignment="1">
      <alignment horizontal="right" vertical="top"/>
    </xf>
    <xf numFmtId="43" fontId="28" fillId="0" borderId="5" xfId="7" applyFont="1" applyFill="1" applyBorder="1" applyAlignment="1">
      <alignment horizontal="right" vertical="top"/>
    </xf>
    <xf numFmtId="43" fontId="30" fillId="0" borderId="5" xfId="7" applyFont="1" applyFill="1" applyBorder="1" applyAlignment="1">
      <alignment horizontal="right"/>
    </xf>
    <xf numFmtId="165" fontId="0" fillId="0" borderId="0" xfId="0" applyNumberFormat="1"/>
    <xf numFmtId="165" fontId="27" fillId="0" borderId="5" xfId="7" applyNumberFormat="1" applyFont="1" applyFill="1" applyBorder="1" applyAlignment="1">
      <alignment horizontal="right" vertical="top" wrapText="1"/>
    </xf>
    <xf numFmtId="43" fontId="1" fillId="0" borderId="0" xfId="7" applyFont="1" applyFill="1" applyBorder="1" applyAlignment="1">
      <alignment horizontal="right" vertical="top" wrapText="1"/>
    </xf>
    <xf numFmtId="3" fontId="0" fillId="0" borderId="0" xfId="0" applyNumberFormat="1"/>
    <xf numFmtId="0" fontId="26" fillId="10" borderId="40" xfId="0" applyFont="1" applyFill="1" applyBorder="1" applyAlignment="1">
      <alignment vertical="center"/>
    </xf>
    <xf numFmtId="0" fontId="26" fillId="10" borderId="41" xfId="0" applyFont="1" applyFill="1" applyBorder="1" applyAlignment="1">
      <alignment horizontal="right"/>
    </xf>
    <xf numFmtId="0" fontId="26" fillId="10" borderId="41" xfId="0" applyFont="1" applyFill="1" applyBorder="1"/>
    <xf numFmtId="0" fontId="27" fillId="0" borderId="2" xfId="0" applyFont="1" applyBorder="1" applyAlignment="1">
      <alignment wrapText="1"/>
    </xf>
    <xf numFmtId="43" fontId="27" fillId="0" borderId="2" xfId="7" applyFont="1" applyFill="1" applyBorder="1" applyAlignment="1">
      <alignment horizontal="right" wrapText="1"/>
    </xf>
    <xf numFmtId="43" fontId="27" fillId="0" borderId="5" xfId="7" applyFont="1" applyFill="1" applyBorder="1" applyAlignment="1">
      <alignment horizontal="right" wrapText="1"/>
    </xf>
    <xf numFmtId="0" fontId="28" fillId="0" borderId="5" xfId="0" applyFont="1" applyBorder="1" applyAlignment="1">
      <alignment wrapText="1"/>
    </xf>
    <xf numFmtId="0" fontId="27" fillId="0" borderId="5" xfId="0" applyFont="1" applyBorder="1" applyAlignment="1">
      <alignment horizontal="left" vertical="top" wrapText="1"/>
    </xf>
    <xf numFmtId="44" fontId="27" fillId="0" borderId="5" xfId="8" applyFont="1" applyFill="1" applyBorder="1" applyAlignment="1">
      <alignment horizontal="right"/>
    </xf>
    <xf numFmtId="0" fontId="27" fillId="0" borderId="5" xfId="0" applyFont="1" applyBorder="1" applyAlignment="1">
      <alignment horizontal="left" vertical="center" wrapText="1"/>
    </xf>
    <xf numFmtId="0" fontId="27" fillId="0" borderId="17" xfId="0" applyFont="1" applyBorder="1" applyAlignment="1">
      <alignment horizontal="center" vertical="center"/>
    </xf>
    <xf numFmtId="0" fontId="27" fillId="10" borderId="40" xfId="0" applyFont="1" applyFill="1" applyBorder="1" applyAlignment="1">
      <alignment vertical="center"/>
    </xf>
    <xf numFmtId="165" fontId="27" fillId="0" borderId="5" xfId="7" applyNumberFormat="1" applyFont="1" applyFill="1" applyBorder="1" applyAlignment="1">
      <alignment vertical="top" wrapText="1"/>
    </xf>
    <xf numFmtId="0" fontId="31" fillId="0" borderId="0" xfId="0" applyFont="1"/>
    <xf numFmtId="0" fontId="27" fillId="10" borderId="20" xfId="0" applyFont="1" applyFill="1" applyBorder="1"/>
    <xf numFmtId="0" fontId="32" fillId="0" borderId="0" xfId="0" applyFont="1"/>
    <xf numFmtId="0" fontId="33" fillId="0" borderId="21" xfId="0" applyFont="1" applyBorder="1" applyAlignment="1">
      <alignment horizontal="right"/>
    </xf>
    <xf numFmtId="0" fontId="34" fillId="0" borderId="22" xfId="0" applyFont="1" applyBorder="1"/>
    <xf numFmtId="168" fontId="34" fillId="0" borderId="22" xfId="8" applyNumberFormat="1" applyFont="1" applyFill="1" applyBorder="1" applyAlignment="1">
      <alignment horizontal="right"/>
    </xf>
    <xf numFmtId="44" fontId="22" fillId="11" borderId="23" xfId="8" applyFont="1" applyFill="1" applyBorder="1"/>
    <xf numFmtId="0" fontId="32" fillId="0" borderId="0" xfId="0" applyFont="1" applyAlignment="1">
      <alignment horizontal="right"/>
    </xf>
    <xf numFmtId="44" fontId="32" fillId="0" borderId="0" xfId="8" applyFont="1"/>
    <xf numFmtId="167" fontId="32" fillId="0" borderId="0" xfId="0" applyNumberFormat="1" applyFont="1"/>
    <xf numFmtId="0" fontId="3" fillId="11" borderId="5" xfId="0" applyFont="1" applyFill="1" applyBorder="1" applyAlignment="1">
      <alignment horizontal="center"/>
    </xf>
    <xf numFmtId="0" fontId="3" fillId="11" borderId="15" xfId="0" applyFont="1" applyFill="1" applyBorder="1" applyAlignment="1">
      <alignment horizontal="center"/>
    </xf>
    <xf numFmtId="0" fontId="0" fillId="13" borderId="41" xfId="0" applyFill="1" applyBorder="1" applyAlignment="1">
      <alignment horizontal="center" vertical="center" wrapText="1"/>
    </xf>
    <xf numFmtId="0" fontId="0" fillId="13" borderId="5" xfId="0" applyFill="1" applyBorder="1"/>
    <xf numFmtId="43" fontId="0" fillId="13" borderId="15" xfId="0" applyNumberFormat="1" applyFill="1" applyBorder="1"/>
    <xf numFmtId="43" fontId="0" fillId="0" borderId="5" xfId="7" applyFont="1" applyBorder="1"/>
    <xf numFmtId="0" fontId="0" fillId="13" borderId="43" xfId="0" applyFill="1" applyBorder="1" applyAlignment="1">
      <alignment horizontal="center" vertical="center" wrapText="1"/>
    </xf>
    <xf numFmtId="0" fontId="0" fillId="13" borderId="44" xfId="0" applyFill="1" applyBorder="1" applyAlignment="1">
      <alignment horizontal="center" vertical="center" wrapText="1"/>
    </xf>
    <xf numFmtId="0" fontId="15" fillId="13" borderId="5" xfId="0" applyFont="1" applyFill="1" applyBorder="1"/>
    <xf numFmtId="43" fontId="35" fillId="13" borderId="15" xfId="0" applyNumberFormat="1" applyFont="1" applyFill="1" applyBorder="1"/>
    <xf numFmtId="43" fontId="35" fillId="0" borderId="5" xfId="7" applyFont="1" applyBorder="1"/>
    <xf numFmtId="0" fontId="0" fillId="14" borderId="41" xfId="0" applyFill="1" applyBorder="1" applyAlignment="1">
      <alignment horizontal="center" vertical="center"/>
    </xf>
    <xf numFmtId="0" fontId="0" fillId="14" borderId="5" xfId="0" applyFill="1" applyBorder="1"/>
    <xf numFmtId="4" fontId="0" fillId="14" borderId="15" xfId="0" applyNumberFormat="1" applyFill="1" applyBorder="1"/>
    <xf numFmtId="0" fontId="0" fillId="14" borderId="43" xfId="0" applyFill="1" applyBorder="1" applyAlignment="1">
      <alignment horizontal="center" vertical="center"/>
    </xf>
    <xf numFmtId="43" fontId="0" fillId="14" borderId="15" xfId="7" applyFont="1" applyFill="1" applyBorder="1"/>
    <xf numFmtId="43" fontId="0" fillId="14" borderId="15" xfId="0" applyNumberFormat="1" applyFill="1" applyBorder="1"/>
    <xf numFmtId="0" fontId="0" fillId="14" borderId="44" xfId="0" applyFill="1" applyBorder="1" applyAlignment="1">
      <alignment horizontal="center" vertical="center"/>
    </xf>
    <xf numFmtId="0" fontId="15" fillId="14" borderId="5" xfId="0" applyFont="1" applyFill="1" applyBorder="1"/>
    <xf numFmtId="4" fontId="35" fillId="14" borderId="15" xfId="0" applyNumberFormat="1" applyFont="1" applyFill="1" applyBorder="1"/>
    <xf numFmtId="0" fontId="0" fillId="13" borderId="41" xfId="0" applyFill="1" applyBorder="1" applyAlignment="1">
      <alignment horizontal="center" vertical="center"/>
    </xf>
    <xf numFmtId="0" fontId="0" fillId="13" borderId="43" xfId="0" applyFill="1" applyBorder="1" applyAlignment="1">
      <alignment horizontal="center" vertical="center"/>
    </xf>
    <xf numFmtId="0" fontId="0" fillId="13" borderId="44" xfId="0" applyFill="1" applyBorder="1" applyAlignment="1">
      <alignment horizontal="center" vertical="center"/>
    </xf>
    <xf numFmtId="43" fontId="35" fillId="14" borderId="15" xfId="0" applyNumberFormat="1" applyFont="1" applyFill="1" applyBorder="1"/>
    <xf numFmtId="169" fontId="15" fillId="11" borderId="5" xfId="0" applyNumberFormat="1" applyFont="1" applyFill="1" applyBorder="1"/>
    <xf numFmtId="43" fontId="35" fillId="11" borderId="5" xfId="7" applyFont="1" applyFill="1" applyBorder="1"/>
    <xf numFmtId="170" fontId="0" fillId="0" borderId="0" xfId="8" applyNumberFormat="1" applyFont="1" applyFill="1"/>
  </cellXfs>
  <cellStyles count="9">
    <cellStyle name="20% - Accent4" xfId="5" builtinId="42"/>
    <cellStyle name="40% - Accent1" xfId="2" builtinId="31"/>
    <cellStyle name="60% - Accent1" xfId="3" builtinId="32"/>
    <cellStyle name="60% - Accent4" xfId="6" builtinId="44"/>
    <cellStyle name="Accent1" xfId="1" builtinId="29"/>
    <cellStyle name="Accent4" xfId="4" builtinId="41"/>
    <cellStyle name="Comma" xfId="7" builtinId="3"/>
    <cellStyle name="Currency" xfId="8"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bigail A. Pabro" id="{86F40943-226B-D84B-A7E4-156745B58511}" userId="Abigail A. Pabro" providerId="None"/>
  <person displayName="Ma. Louella Gamboa" id="{40C69C30-E69D-8241-AD72-E6339B7967E1}" userId="S::gamboa@unhcr.org::7a5e6309-7863-49fa-91d5-bb1e61a128d4" providerId="AD"/>
  <person displayName="Jefferson Gregorio" id="{B80A1ED6-406F-AF42-BA79-1FEF00C3605E}" userId="S::jgregorio@unicef.org::d9920d7e-c0c9-4c70-ab22-2c9d0d2932a6" providerId="AD"/>
  <person displayName="Jesel R. Bagos" id="{76602F8F-B42B-E44A-9A04-9B28ABE93B1C}" userId="S::jesel.bagos@nnc.gov.ph::5f1d2741-ba1e-469a-a7ea-e4756e5f14b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6" dT="2021-02-08T02:47:44.06" personId="{40C69C30-E69D-8241-AD72-E6339B7967E1}" id="{B72C01B5-8468-8042-A881-10182385455C}">
    <text>Consistent with the principle of leaving no one behind, general comment to ensure that target populations are also inclusive of non-Filipinos,  who are under the protection of the State at the national and local levels (i.e. refugees, asylum seekers, and stateless persons)</text>
  </threadedComment>
</ThreadedComments>
</file>

<file path=xl/threadedComments/threadedComment2.xml><?xml version="1.0" encoding="utf-8"?>
<ThreadedComments xmlns="http://schemas.microsoft.com/office/spreadsheetml/2018/threadedcomments" xmlns:x="http://schemas.openxmlformats.org/spreadsheetml/2006/main">
  <threadedComment ref="G9" dT="2021-05-01T14:49:06.82" personId="{76602F8F-B42B-E44A-9A04-9B28ABE93B1C}" id="{A4810408-66CF-174B-8F76-4A03085CC7F9}">
    <text>2021 DOH population projection multiplied to 0.02056 which is the multiplier for pregnant women</text>
  </threadedComment>
  <threadedComment ref="J9" dT="2021-04-09T03:37:15.44" personId="{B80A1ED6-406F-AF42-BA79-1FEF00C3605E}" id="{12DC562E-DEF9-7F4E-A697-2D8CC343B56F}">
    <text>(National Safe Motherhood Program budget for 2021 - technical assistance, M&amp;E, policy/progam devp., research, capability building, advocacy/health promotion)</text>
  </threadedComment>
  <threadedComment ref="G13" dT="2021-04-12T03:30:59.80" personId="{76602F8F-B42B-E44A-9A04-9B28ABE93B1C}" id="{865C0690-0907-3C48-AAB0-751A99B71202}">
    <text>Same with F11</text>
  </threadedComment>
  <threadedComment ref="I13" dT="2021-04-09T03:39:56.29" personId="{B80A1ED6-406F-AF42-BA79-1FEF00C3605E}" id="{85320D1E-AA9B-CB4D-B77C-3C9B77FAEC9A}">
    <text>Same with H11</text>
  </threadedComment>
  <threadedComment ref="J13" dT="2021-04-09T03:39:40.76" personId="{B80A1ED6-406F-AF42-BA79-1FEF00C3605E}" id="{CBFE5BFE-3CC0-7A4C-AE0D-D5DE78B77EA9}">
    <text>Same with I11</text>
  </threadedComment>
  <threadedComment ref="H14" dT="2021-05-02T23:26:47.56" personId="{76602F8F-B42B-E44A-9A04-9B28ABE93B1C}" id="{5FD0146D-1092-CB45-9103-B6C996920C3F}">
    <text>No. of schools provided with production inputs</text>
  </threadedComment>
  <threadedComment ref="J14" dT="2021-05-02T23:27:33.75" personId="{76602F8F-B42B-E44A-9A04-9B28ABE93B1C}" id="{E9041839-8EC6-FB49-9DCC-B8C473E4E073}">
    <text>This is under DA's "Gulayan sa Paaralan" Program. Budget allocation varies from one school to another. Thus, DA could not provide a uniform unit cost.</text>
  </threadedComment>
  <threadedComment ref="E17" dT="2021-06-12T13:49:29.01" personId="{B80A1ED6-406F-AF42-BA79-1FEF00C3605E}" id="{8960FDB5-961B-BB40-B1DC-0F29C383C2C6}">
    <text>2021 DOH population projection multiplied to 0.01199 which is the multiplier for 0-6 mos.</text>
  </threadedComment>
  <threadedComment ref="H17" dT="2021-05-01T14:58:12.95" personId="{76602F8F-B42B-E44A-9A04-9B28ABE93B1C}" id="{D53F5013-0F98-7240-868D-B70BA49DD221}">
    <text>2021 DOH population projection multiplied to 0.01199 which is the multiplier for 0-6 mos.</text>
  </threadedComment>
  <threadedComment ref="J17" dT="2021-04-09T03:42:34.24" personId="{B80A1ED6-406F-AF42-BA79-1FEF00C3605E}" id="{8F5F11E7-EF7F-6C4C-AE2F-7C0F042FF4A2}">
    <text>Same with I34</text>
  </threadedComment>
  <threadedComment ref="F18" dT="2021-05-01T15:19:04.70" personId="{76602F8F-B42B-E44A-9A04-9B28ABE93B1C}" id="{DD42B443-3C46-9E49-BAD9-1116617CB8F7}">
    <text>2021 DOH population projection multiplied to 0.10714 which is the multiplier for 0-59 months</text>
  </threadedComment>
  <threadedComment ref="J18" dT="2021-04-09T03:42:57.90" personId="{B80A1ED6-406F-AF42-BA79-1FEF00C3605E}" id="{D5520A2F-87B8-B244-94E8-3725AEA0FD7C}">
    <text>(Care for Sick Children, IMCI Component 2021 budget - policy formulation, research, monitoring and evaluation)</text>
  </threadedComment>
  <threadedComment ref="J19" dT="2021-04-09T03:44:01.72" personId="{B80A1ED6-406F-AF42-BA79-1FEF00C3605E}" id="{BAD0A0B1-6477-834B-BF8E-114EDA04ACD9}">
    <text>(National Immunization Program 2021 budget - technical assistance and commodities)</text>
  </threadedComment>
  <threadedComment ref="H26" dT="2021-05-02T23:18:39.06" personId="{76602F8F-B42B-E44A-9A04-9B28ABE93B1C}" id="{C5DAB3FC-12CD-BD46-B540-08A41F1D269B}">
    <text>All population (2021 DOH estimate population)</text>
  </threadedComment>
  <threadedComment ref="J28" dT="2021-05-02T23:15:24.09" personId="{76602F8F-B42B-E44A-9A04-9B28ABE93B1C}" id="{29544E48-4B6A-8549-AD5F-C202418AFCC5}">
    <text>The DSWD together with UNICEF is targeting to provide training to CDWs on WASH by 2022.</text>
  </threadedComment>
  <threadedComment ref="H29" dT="2021-05-02T23:18:39.06" personId="{76602F8F-B42B-E44A-9A04-9B28ABE93B1C}" id="{4BF06809-CACB-5A44-B59E-4ECED6A018A3}">
    <text>All population (2021 DOH estimate population)</text>
  </threadedComment>
  <threadedComment ref="H30" dT="2021-04-26T12:19:19.08" personId="{B80A1ED6-406F-AF42-BA79-1FEF00C3605E}" id="{DD347C5F-5EF8-A045-8595-E64CCB6F7000}">
    <text>Families</text>
  </threadedComment>
  <threadedComment ref="I30" dT="2021-05-01T15:57:34.63" personId="{76602F8F-B42B-E44A-9A04-9B28ABE93B1C}" id="{4B43EB77-DEFF-384D-AD4B-F15346D612B1}">
    <text>Php1,067.00/Kit
(Pre-positioned 25,000 Hygiene Kits in any given time per DSWD FOs.)</text>
  </threadedComment>
  <threadedComment ref="J30" dT="2021-04-09T03:45:55.59" personId="{B80A1ED6-406F-AF42-BA79-1FEF00C3605E}" id="{8B17C549-2C6D-7446-963B-3EC94D5F1ACC}">
    <text>ANA x (25,000 Kits x 1,067 x 17FOs)
453, 475,000.00</text>
  </threadedComment>
  <threadedComment ref="H31" dT="2021-04-26T12:19:26.71" personId="{B80A1ED6-406F-AF42-BA79-1FEF00C3605E}" id="{DE100521-FFEB-F444-B379-A8A2C3718DC6}">
    <text>Families</text>
  </threadedComment>
  <threadedComment ref="I31" dT="2021-05-01T15:58:10.21" personId="{76602F8F-B42B-E44A-9A04-9B28ABE93B1C}" id="{7367308D-5899-CA48-B5B5-89C8247B9552}">
    <text>Php2,400.00/Kit
(Pre-positioned 25,000 Family Clothing Kits in any given time per DSWD FOs.)</text>
  </threadedComment>
  <threadedComment ref="J31" dT="2021-04-09T03:46:21.02" personId="{B80A1ED6-406F-AF42-BA79-1FEF00C3605E}" id="{C7F23DDC-F639-364C-9431-90EA81A5C2F2}">
    <text>ANA x (25,000 Kits x 2,400 x 17FOs)
1,020,000,000</text>
  </threadedComment>
  <threadedComment ref="F33" dT="2021-05-01T15:21:21.02" personId="{76602F8F-B42B-E44A-9A04-9B28ABE93B1C}" id="{937E4719-253E-C341-9393-80893E842D29}">
    <text>2021 DOH population projection multiplied to 0.10714 which is the multiplier for 0-59 months</text>
  </threadedComment>
  <threadedComment ref="J33" dT="2021-04-09T03:47:28.44" personId="{B80A1ED6-406F-AF42-BA79-1FEF00C3605E}" id="{CE09A1DA-ECF7-C847-B69A-2EB85E9D3F3A}">
    <text>(IYCF 2021 Budget - technical assistance, capacity building, advocacy/health promotion, policy/program development, commodities)</text>
  </threadedComment>
  <threadedComment ref="F34" dT="2021-05-01T15:29:09.42" personId="{76602F8F-B42B-E44A-9A04-9B28ABE93B1C}" id="{3F94D450-9FAB-7B4E-BFCF-D9F4C118507B}">
    <text>2021 DOH population projection multiplied to 0.03099 which is the multiplier for 6-23 months (6-11mos + 12-23 mos)</text>
  </threadedComment>
  <threadedComment ref="H34" dT="2021-05-01T15:29:09.42" personId="{76602F8F-B42B-E44A-9A04-9B28ABE93B1C}" id="{671E0A84-2434-A748-94B2-C910F61B8478}">
    <text>2021 DOH population projection multiplied to 0.03099 which is the multiplier for 6-23 months (6-11mos + 12-23 mos)</text>
  </threadedComment>
  <threadedComment ref="E36" dT="2021-05-01T15:34:00.78" personId="{76602F8F-B42B-E44A-9A04-9B28ABE93B1C}" id="{677A3068-09F1-BC46-8127-6E88377E8484}">
    <text>2021 DOH population projection multiplied to 0.04127 which is the multiplier for 0-23 months (under 1 y/o + 12-23 mos)</text>
  </threadedComment>
  <threadedComment ref="E37" dT="2021-05-01T15:34:00.78" personId="{76602F8F-B42B-E44A-9A04-9B28ABE93B1C}" id="{8B249B13-865F-724B-84A3-BE4F837ECD2D}">
    <text>2021 DOH population projection multiplied to 0.04127 which is the multiplier for 0-23 months (under 1 y/o + 12-23 mos)</text>
  </threadedComment>
  <threadedComment ref="G37" dT="2021-05-01T15:41:27.21" personId="{76602F8F-B42B-E44A-9A04-9B28ABE93B1C}" id="{4B00F957-7F12-E94E-B08D-125CE5DD8B8D}">
    <text>2021 DOH population projection multiplied to 0.02056 which is the multiplier for pregnant women</text>
  </threadedComment>
  <threadedComment ref="G38" dT="2021-05-01T15:41:27.21" personId="{76602F8F-B42B-E44A-9A04-9B28ABE93B1C}" id="{24228D91-8220-E44F-8E9D-BB1DB3C63408}">
    <text>2021 DOH population projection multiplied to 0.02056 which is the multiplier for pregnant women</text>
  </threadedComment>
  <threadedComment ref="E39" dT="2021-05-01T15:34:00.78" personId="{76602F8F-B42B-E44A-9A04-9B28ABE93B1C}" id="{B1122D68-3966-B747-827A-B8CECEF8E096}">
    <text>2021 DOH population projection multiplied to 0.04127 which is the multiplier for 0-23 months (under 1 y/o + 12-23 mos)</text>
  </threadedComment>
  <threadedComment ref="G39" dT="2021-05-01T15:41:27.21" personId="{76602F8F-B42B-E44A-9A04-9B28ABE93B1C}" id="{2362BBEF-128B-E44E-815F-BB434C9CAE28}">
    <text>2021 DOH population projection multiplied to 0.02056 which is the multiplier for pregnant women</text>
  </threadedComment>
  <threadedComment ref="H41" dT="2021-04-26T12:20:07.49" personId="{B80A1ED6-406F-AF42-BA79-1FEF00C3605E}" id="{79976AFF-F8A6-3E45-BDCD-4A9B5FE3277E}">
    <text>76 sentinel areas of Local Nutrition Early Warning System for Food and Nutrition Security (LNEWS-FNS</text>
  </threadedComment>
  <threadedComment ref="E43" dT="2021-04-12T03:32:16.38" personId="{76602F8F-B42B-E44A-9A04-9B28ABE93B1C}" id="{0458AFE4-B280-9646-8CAC-1F7F91007526}">
    <text>Same with D23</text>
  </threadedComment>
  <threadedComment ref="I43" dT="2021-04-12T03:31:59.82" personId="{76602F8F-B42B-E44A-9A04-9B28ABE93B1C}" id="{DAF6986C-FDDB-1C45-A226-2C45E96389AB}">
    <text>Same with H23</text>
  </threadedComment>
  <threadedComment ref="J43" dT="2021-04-09T03:49:32.64" personId="{B80A1ED6-406F-AF42-BA79-1FEF00C3605E}" id="{EE7ABC7C-3B9A-2048-A392-F032C3072C56}">
    <text/>
  </threadedComment>
  <threadedComment ref="J43" dT="2021-04-12T03:29:52.26" personId="{76602F8F-B42B-E44A-9A04-9B28ABE93B1C}" id="{001F99B5-F6EC-B947-9A5C-C536D2E23065}" parentId="{EE7ABC7C-3B9A-2048-A392-F032C3072C56}">
    <text>Same with I23</text>
  </threadedComment>
  <threadedComment ref="E45" dT="2021-05-01T15:52:32.60" personId="{76602F8F-B42B-E44A-9A04-9B28ABE93B1C}" id="{9B1C64F5-0E16-8148-9B6B-9B2207E7886F}">
    <text>20,000 infants multiplied to 17 DSWD Field Offices</text>
  </threadedComment>
  <threadedComment ref="I45" dT="2021-05-01T16:01:33.32" personId="{76602F8F-B42B-E44A-9A04-9B28ABE93B1C}" id="{CF335C7E-334E-3443-8CB2-C4825D97C00B}">
    <text>Php18.00/pack (Pre-positioned 20,000 Infant Cereals in any given time per DSWD FOs.)</text>
  </threadedComment>
  <threadedComment ref="H46" dT="2021-05-01T16:13:02.10" personId="{76602F8F-B42B-E44A-9A04-9B28ABE93B1C}" id="{3DEF2C76-92F5-C64F-B0F9-48F04F672B60}">
    <text>5 breastfeeding corner kits for each of the 17 DSWD Field Offices</text>
  </threadedComment>
  <threadedComment ref="I46" dT="2021-05-01T16:11:04.74" personId="{76602F8F-B42B-E44A-9A04-9B28ABE93B1C}" id="{37DAFB04-D282-944F-997A-232CFC055A5B}">
    <text>Php47,085.00/kit (Pre-positioned 5 Kits per DSWD FOs.)</text>
  </threadedComment>
  <threadedComment ref="F48" dT="2021-05-01T15:21:21.02" personId="{76602F8F-B42B-E44A-9A04-9B28ABE93B1C}" id="{8078C0EF-89A9-EA44-9320-E687529F1D6F}">
    <text>2021 DOH population projection multiplied to 0.10714 which is the multiplier for 0-59 months</text>
  </threadedComment>
  <threadedComment ref="J48" dT="2021-04-09T03:52:31.91" personId="{B80A1ED6-406F-AF42-BA79-1FEF00C3605E}" id="{0292B091-0C3C-4F48-A876-A83F3721A1E8}">
    <text>Same with I18</text>
  </threadedComment>
  <threadedComment ref="H49" dT="2021-03-22T05:01:08.34" personId="{86F40943-226B-D84B-A7E4-156745B58511}" id="{A6261ED0-16AA-3846-B9FA-735875588DE1}">
    <text>600 local nutrition workers in the province/city/municipality - online; 240 pax - face to face</text>
  </threadedComment>
  <threadedComment ref="I49" dT="2021-03-22T05:07:08.83" personId="{86F40943-226B-D84B-A7E4-156745B58511}" id="{750D30BC-0FC0-954D-B75C-CC91565AB31A}">
    <text>includes support to LGUs like Anthropometric equipment, IM materials</text>
  </threadedComment>
  <threadedComment ref="F50" dT="2021-05-01T15:21:21.02" personId="{76602F8F-B42B-E44A-9A04-9B28ABE93B1C}" id="{6AB730E4-3255-734E-A69B-65A30522F9BA}">
    <text>2021 DOH population projection multiplied to 0.10714 which is the multiplier for 0-59 months</text>
  </threadedComment>
  <threadedComment ref="J50" dT="2021-04-09T03:48:10.82" personId="{B80A1ED6-406F-AF42-BA79-1FEF00C3605E}" id="{784187A5-08A3-7844-849A-52012306114D}">
    <text>(PIMAM 2021 Budget - capacity building)</text>
  </threadedComment>
  <threadedComment ref="F51" dT="2021-05-01T15:21:21.02" personId="{76602F8F-B42B-E44A-9A04-9B28ABE93B1C}" id="{D9D06C26-C200-FD40-8485-B9C02F341CED}">
    <text>2021 DOH population projection multiplied to 0.10714 which is the multiplier for 0-59 months</text>
  </threadedComment>
  <threadedComment ref="J51" dT="2021-04-09T03:48:25.37" personId="{B80A1ED6-406F-AF42-BA79-1FEF00C3605E}" id="{3A90EDD5-F141-5F4D-84D7-9420185B06AD}">
    <text>(PIMAM 2021 Budget - policy/program development)</text>
  </threadedComment>
  <threadedComment ref="F52" dT="2021-05-01T15:21:21.02" personId="{76602F8F-B42B-E44A-9A04-9B28ABE93B1C}" id="{6F7D3AA3-10EB-4042-8886-39D15B63B6F5}">
    <text>2021 DOH population projection multiplied to 0.10714 which is the multiplier for 0-59 months</text>
  </threadedComment>
  <threadedComment ref="J52" dT="2021-04-09T03:53:22.69" personId="{B80A1ED6-406F-AF42-BA79-1FEF00C3605E}" id="{1AEB8BAF-17A5-9F48-BC51-30871CEB4177}">
    <text/>
  </threadedComment>
  <threadedComment ref="J52" dT="2021-04-12T06:14:59.00" personId="{76602F8F-B42B-E44A-9A04-9B28ABE93B1C}" id="{E735DE74-C487-4747-AE85-019C0A4A6166}" parentId="{1AEB8BAF-17A5-9F48-BC51-30871CEB4177}">
    <text>Same with I51</text>
  </threadedComment>
  <threadedComment ref="F53" dT="2021-05-01T15:21:21.02" personId="{76602F8F-B42B-E44A-9A04-9B28ABE93B1C}" id="{692B5692-EE78-CA41-94C9-AED038947BCD}">
    <text>2021 DOH population projection multiplied to 0.10714 which is the multiplier for 0-59 months</text>
  </threadedComment>
  <threadedComment ref="J53" dT="2021-04-09T03:53:57.59" personId="{B80A1ED6-406F-AF42-BA79-1FEF00C3605E}" id="{6B016756-697D-2E48-AB35-9BFDCC02E5CE}">
    <text/>
  </threadedComment>
  <threadedComment ref="J53" dT="2021-04-12T06:22:44.51" personId="{76602F8F-B42B-E44A-9A04-9B28ABE93B1C}" id="{945F9221-84A1-7048-A708-A76FB59053C1}" parentId="{6B016756-697D-2E48-AB35-9BFDCC02E5CE}">
    <text>Same with I52</text>
  </threadedComment>
  <threadedComment ref="H54" dT="2021-05-01T16:37:12.50" personId="{76602F8F-B42B-E44A-9A04-9B28ABE93B1C}" id="{88221571-37B7-6443-B0E8-7B03753B1484}">
    <text>Same with G50 (Training on NiE includes Information Management)</text>
  </threadedComment>
  <threadedComment ref="I54" dT="2021-05-01T16:37:36.95" personId="{76602F8F-B42B-E44A-9A04-9B28ABE93B1C}" id="{48D91D34-EDD9-F043-A587-0F4C27D0DA91}">
    <text>Same with H50</text>
  </threadedComment>
  <threadedComment ref="J54" dT="2021-05-01T16:37:47.44" personId="{76602F8F-B42B-E44A-9A04-9B28ABE93B1C}" id="{7320B5C0-6F66-584A-A0A6-433BB78C155A}">
    <text>Same with I50</text>
  </threadedComment>
  <threadedComment ref="F55" dT="2021-05-01T15:21:21.02" personId="{76602F8F-B42B-E44A-9A04-9B28ABE93B1C}" id="{2C832EF3-53E0-0D48-9887-418CF63045CD}">
    <text>2021 DOH population projection multiplied to 0.10714 which is the multiplier for 0-59 months</text>
  </threadedComment>
  <threadedComment ref="J55" dT="2021-04-09T03:54:20.27" personId="{B80A1ED6-406F-AF42-BA79-1FEF00C3605E}" id="{6EA596FF-73D5-A446-B121-F38DB6F7D28D}">
    <text/>
  </threadedComment>
  <threadedComment ref="J55" dT="2021-04-12T06:26:48.76" personId="{76602F8F-B42B-E44A-9A04-9B28ABE93B1C}" id="{18E0FCA2-CDF4-AF45-BA95-16338DA00F38}" parentId="{6EA596FF-73D5-A446-B121-F38DB6F7D28D}">
    <text>Same with I52</text>
  </threadedComment>
  <threadedComment ref="J56" dT="2021-04-09T03:48:43.94" personId="{B80A1ED6-406F-AF42-BA79-1FEF00C3605E}" id="{F926EF57-485C-3043-A5CA-652AB7AD805A}">
    <text>(PIMAM 2021 Budget - commodities)</text>
  </threadedComment>
  <threadedComment ref="H57" dT="2021-05-02T23:29:46.34" personId="{76602F8F-B42B-E44A-9A04-9B28ABE93B1C}" id="{8FD966BB-3146-8343-8939-FD7668B48376}">
    <text>Number of groups provided with market development services</text>
  </threadedComment>
  <threadedComment ref="J57" dT="2021-05-02T23:32:46.09" personId="{76602F8F-B42B-E44A-9A04-9B28ABE93B1C}" id="{00B9E7E7-23C6-BD43-84B1-26F804F84317}">
    <text>This is under DA's  "Market Dev't Services"Sub-program. Unit cost for this priority action can not be provided as services provided varies from group to another depending on the kind/type of service they need.</text>
  </threadedComment>
  <threadedComment ref="E77" dT="2021-05-01T16:51:21.27" personId="{76602F8F-B42B-E44A-9A04-9B28ABE93B1C}" id="{557402DF-7E90-034D-BF10-9BD3ACEA1A77}">
    <text>Cost already included in one of the Food interventions in Outcome 2:  Complementary foods for 6-23 months children (17 regions - 34 functional production facilities)</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82BD2-874A-6747-A1A0-A07B99035741}">
  <sheetPr>
    <tabColor rgb="FF002060"/>
  </sheetPr>
  <dimension ref="B3:O137"/>
  <sheetViews>
    <sheetView showGridLines="0" tabSelected="1" zoomScale="91" zoomScaleNormal="91" workbookViewId="0">
      <selection activeCell="B3" sqref="B3:M3"/>
    </sheetView>
  </sheetViews>
  <sheetFormatPr baseColWidth="10" defaultColWidth="10.5" defaultRowHeight="16" x14ac:dyDescent="0.2"/>
  <cols>
    <col min="1" max="1" width="10.5" style="1"/>
    <col min="2" max="2" width="25" style="1" customWidth="1"/>
    <col min="3" max="3" width="54.5" style="1" customWidth="1"/>
    <col min="4" max="4" width="47.5" style="1" customWidth="1"/>
    <col min="5" max="5" width="20.6640625" style="1" customWidth="1"/>
    <col min="6" max="6" width="27.5" style="1" customWidth="1"/>
    <col min="7" max="7" width="10.5" style="1"/>
    <col min="8" max="8" width="12.33203125" style="1" customWidth="1"/>
    <col min="9" max="9" width="22.83203125" style="1" customWidth="1"/>
    <col min="10" max="10" width="69" style="1" customWidth="1"/>
    <col min="11" max="11" width="17" style="1" customWidth="1"/>
    <col min="12" max="12" width="16" style="1" customWidth="1"/>
    <col min="13" max="13" width="33.5" style="1" customWidth="1"/>
    <col min="14" max="15" width="10.5" style="2"/>
    <col min="16" max="16384" width="10.5" style="1"/>
  </cols>
  <sheetData>
    <row r="3" spans="2:15" ht="45" x14ac:dyDescent="0.2">
      <c r="B3" s="117" t="s">
        <v>0</v>
      </c>
      <c r="C3" s="117"/>
      <c r="D3" s="117"/>
      <c r="E3" s="117"/>
      <c r="F3" s="117"/>
      <c r="G3" s="117"/>
      <c r="H3" s="117"/>
      <c r="I3" s="117"/>
      <c r="J3" s="117"/>
      <c r="K3" s="117"/>
      <c r="L3" s="117"/>
      <c r="M3" s="117"/>
    </row>
    <row r="4" spans="2:15" ht="44.5" customHeight="1" x14ac:dyDescent="0.2">
      <c r="B4" s="118" t="s">
        <v>293</v>
      </c>
      <c r="C4" s="118"/>
      <c r="D4" s="118"/>
      <c r="E4" s="118"/>
      <c r="F4" s="118"/>
      <c r="G4" s="118"/>
      <c r="H4" s="118"/>
      <c r="I4" s="118"/>
      <c r="J4" s="118"/>
      <c r="K4" s="118"/>
      <c r="L4" s="118"/>
      <c r="M4" s="118"/>
    </row>
    <row r="5" spans="2:15" s="114" customFormat="1" ht="23" customHeight="1" x14ac:dyDescent="0.25">
      <c r="B5" s="115" t="s">
        <v>13</v>
      </c>
      <c r="C5" s="115"/>
      <c r="D5" s="115"/>
      <c r="E5" s="115"/>
      <c r="F5" s="115"/>
      <c r="G5" s="115"/>
      <c r="H5" s="115"/>
      <c r="I5" s="115"/>
      <c r="J5" s="115"/>
      <c r="K5" s="115"/>
      <c r="L5" s="115"/>
      <c r="M5" s="115"/>
      <c r="N5" s="116"/>
      <c r="O5" s="116"/>
    </row>
    <row r="7" spans="2:15" ht="25" x14ac:dyDescent="0.25">
      <c r="B7" s="3" t="s">
        <v>1</v>
      </c>
      <c r="C7" s="4"/>
      <c r="D7" s="4"/>
      <c r="E7" s="4"/>
      <c r="F7" s="4"/>
      <c r="G7" s="4"/>
      <c r="H7" s="4"/>
      <c r="I7" s="4"/>
      <c r="J7" s="4"/>
      <c r="K7" s="4"/>
      <c r="L7" s="4"/>
      <c r="M7" s="4"/>
    </row>
    <row r="8" spans="2:15" ht="26" thickBot="1" x14ac:dyDescent="0.3">
      <c r="B8" s="4"/>
      <c r="C8" s="4"/>
      <c r="D8" s="4"/>
      <c r="E8" s="4"/>
      <c r="F8" s="4"/>
      <c r="G8" s="4"/>
      <c r="H8" s="4"/>
      <c r="I8" s="4"/>
      <c r="J8" s="4"/>
      <c r="K8" s="4"/>
      <c r="L8" s="4"/>
      <c r="M8" s="4"/>
    </row>
    <row r="9" spans="2:15" ht="27" customHeight="1" x14ac:dyDescent="0.2">
      <c r="B9" s="70" t="s">
        <v>2</v>
      </c>
      <c r="C9" s="71"/>
      <c r="D9" s="72" t="s">
        <v>3</v>
      </c>
      <c r="E9" s="72"/>
      <c r="F9" s="72"/>
      <c r="G9" s="72"/>
      <c r="H9" s="72"/>
      <c r="I9" s="72"/>
      <c r="J9" s="72"/>
      <c r="K9" s="72"/>
      <c r="L9" s="72"/>
      <c r="M9" s="73"/>
    </row>
    <row r="10" spans="2:15" ht="32.25" customHeight="1" x14ac:dyDescent="0.2">
      <c r="B10" s="110" t="s">
        <v>4</v>
      </c>
      <c r="C10" s="111"/>
      <c r="D10" s="112" t="s">
        <v>5</v>
      </c>
      <c r="E10" s="112"/>
      <c r="F10" s="112"/>
      <c r="G10" s="112"/>
      <c r="H10" s="112"/>
      <c r="I10" s="112"/>
      <c r="J10" s="112"/>
      <c r="K10" s="112"/>
      <c r="L10" s="112"/>
      <c r="M10" s="113"/>
    </row>
    <row r="11" spans="2:15" ht="49.25" customHeight="1" thickBot="1" x14ac:dyDescent="0.25">
      <c r="B11" s="89" t="s">
        <v>6</v>
      </c>
      <c r="C11" s="90"/>
      <c r="D11" s="91" t="s">
        <v>7</v>
      </c>
      <c r="E11" s="91"/>
      <c r="F11" s="91"/>
      <c r="G11" s="91"/>
      <c r="H11" s="91"/>
      <c r="I11" s="91"/>
      <c r="J11" s="91"/>
      <c r="K11" s="91"/>
      <c r="L11" s="91"/>
      <c r="M11" s="92"/>
    </row>
    <row r="12" spans="2:15" ht="25" x14ac:dyDescent="0.25">
      <c r="B12" s="4"/>
      <c r="C12" s="4"/>
      <c r="D12" s="4"/>
      <c r="E12" s="4"/>
      <c r="F12" s="4"/>
      <c r="G12" s="4"/>
      <c r="H12" s="4"/>
      <c r="I12" s="4"/>
      <c r="J12" s="4"/>
      <c r="K12" s="4"/>
      <c r="L12" s="4"/>
      <c r="M12" s="4"/>
    </row>
    <row r="13" spans="2:15" ht="25" x14ac:dyDescent="0.25">
      <c r="B13" s="3" t="s">
        <v>8</v>
      </c>
      <c r="C13" s="4"/>
      <c r="D13" s="4"/>
      <c r="E13" s="4"/>
      <c r="F13" s="4"/>
      <c r="G13" s="4"/>
      <c r="H13" s="4"/>
      <c r="I13" s="4"/>
      <c r="J13" s="4"/>
      <c r="K13" s="4"/>
      <c r="L13" s="4"/>
      <c r="M13" s="4"/>
    </row>
    <row r="14" spans="2:15" ht="26" thickBot="1" x14ac:dyDescent="0.3">
      <c r="B14" s="4"/>
      <c r="C14" s="4"/>
      <c r="D14" s="4"/>
      <c r="E14" s="4"/>
      <c r="F14" s="4"/>
      <c r="G14" s="4"/>
      <c r="H14" s="4"/>
      <c r="I14" s="4"/>
      <c r="J14" s="4"/>
      <c r="K14" s="4"/>
      <c r="L14" s="4"/>
      <c r="M14" s="4"/>
    </row>
    <row r="15" spans="2:15" ht="16.5" customHeight="1" x14ac:dyDescent="0.2">
      <c r="B15" s="106" t="s">
        <v>9</v>
      </c>
      <c r="C15" s="43" t="s">
        <v>10</v>
      </c>
      <c r="D15" s="44"/>
      <c r="E15" s="44"/>
      <c r="F15" s="44"/>
      <c r="G15" s="44"/>
      <c r="H15" s="44"/>
      <c r="I15" s="45"/>
      <c r="J15" s="40" t="s">
        <v>11</v>
      </c>
      <c r="K15" s="41"/>
      <c r="L15" s="41"/>
      <c r="M15" s="42"/>
    </row>
    <row r="16" spans="2:15" ht="16.5" customHeight="1" x14ac:dyDescent="0.2">
      <c r="B16" s="107"/>
      <c r="C16" s="46"/>
      <c r="D16" s="47"/>
      <c r="E16" s="47"/>
      <c r="F16" s="47"/>
      <c r="G16" s="47"/>
      <c r="H16" s="47"/>
      <c r="I16" s="48"/>
      <c r="J16" s="39" t="s">
        <v>281</v>
      </c>
      <c r="K16" s="108" t="s">
        <v>12</v>
      </c>
      <c r="L16" s="108"/>
      <c r="M16" s="109"/>
    </row>
    <row r="17" spans="2:15" ht="33" customHeight="1" x14ac:dyDescent="0.2">
      <c r="B17" s="107"/>
      <c r="C17" s="49"/>
      <c r="D17" s="50"/>
      <c r="E17" s="50"/>
      <c r="F17" s="50"/>
      <c r="G17" s="50"/>
      <c r="H17" s="50"/>
      <c r="I17" s="51"/>
      <c r="J17" s="39"/>
      <c r="K17" s="108"/>
      <c r="L17" s="108"/>
      <c r="M17" s="109"/>
    </row>
    <row r="18" spans="2:15" ht="32.25" customHeight="1" x14ac:dyDescent="0.2">
      <c r="B18" s="10" t="s">
        <v>13</v>
      </c>
      <c r="C18" s="31" t="s">
        <v>14</v>
      </c>
      <c r="D18" s="32"/>
      <c r="E18" s="32"/>
      <c r="F18" s="32"/>
      <c r="G18" s="32"/>
      <c r="H18" s="32"/>
      <c r="I18" s="33"/>
      <c r="J18" s="14">
        <v>9.7000000000000003E-2</v>
      </c>
      <c r="K18" s="102" t="s">
        <v>15</v>
      </c>
      <c r="L18" s="102"/>
      <c r="M18" s="103"/>
      <c r="N18" s="5"/>
      <c r="O18" s="5"/>
    </row>
    <row r="19" spans="2:15" ht="32.25" customHeight="1" x14ac:dyDescent="0.2">
      <c r="B19" s="10"/>
      <c r="C19" s="31" t="s">
        <v>16</v>
      </c>
      <c r="D19" s="32"/>
      <c r="E19" s="32"/>
      <c r="F19" s="32"/>
      <c r="G19" s="32"/>
      <c r="H19" s="32"/>
      <c r="I19" s="33"/>
      <c r="J19" s="14">
        <v>8.4000000000000005E-2</v>
      </c>
      <c r="K19" s="102" t="s">
        <v>15</v>
      </c>
      <c r="L19" s="102"/>
      <c r="M19" s="103"/>
    </row>
    <row r="20" spans="2:15" ht="32.25" customHeight="1" x14ac:dyDescent="0.2">
      <c r="B20" s="10"/>
      <c r="C20" s="31" t="s">
        <v>17</v>
      </c>
      <c r="D20" s="32"/>
      <c r="E20" s="32"/>
      <c r="F20" s="32"/>
      <c r="G20" s="32"/>
      <c r="H20" s="32"/>
      <c r="I20" s="33"/>
      <c r="J20" s="14">
        <v>8.2000000000000003E-2</v>
      </c>
      <c r="K20" s="102" t="s">
        <v>15</v>
      </c>
      <c r="L20" s="102"/>
      <c r="M20" s="103"/>
    </row>
    <row r="21" spans="2:15" ht="32.25" customHeight="1" x14ac:dyDescent="0.2">
      <c r="B21" s="10"/>
      <c r="C21" s="31" t="s">
        <v>18</v>
      </c>
      <c r="D21" s="32"/>
      <c r="E21" s="32"/>
      <c r="F21" s="32"/>
      <c r="G21" s="32"/>
      <c r="H21" s="32"/>
      <c r="I21" s="33"/>
      <c r="J21" s="14">
        <v>8.199999999999999E-2</v>
      </c>
      <c r="K21" s="102" t="s">
        <v>15</v>
      </c>
      <c r="L21" s="102"/>
      <c r="M21" s="103"/>
    </row>
    <row r="22" spans="2:15" ht="32.25" customHeight="1" x14ac:dyDescent="0.2">
      <c r="B22" s="10"/>
      <c r="C22" s="31" t="s">
        <v>19</v>
      </c>
      <c r="D22" s="32"/>
      <c r="E22" s="32"/>
      <c r="F22" s="32"/>
      <c r="G22" s="32"/>
      <c r="H22" s="32"/>
      <c r="I22" s="33"/>
      <c r="J22" s="14">
        <v>8.1000000000000003E-2</v>
      </c>
      <c r="K22" s="102" t="s">
        <v>15</v>
      </c>
      <c r="L22" s="102"/>
      <c r="M22" s="103"/>
    </row>
    <row r="23" spans="2:15" ht="32.25" customHeight="1" x14ac:dyDescent="0.2">
      <c r="B23" s="10"/>
      <c r="C23" s="31" t="s">
        <v>20</v>
      </c>
      <c r="D23" s="32"/>
      <c r="E23" s="32"/>
      <c r="F23" s="32"/>
      <c r="G23" s="32"/>
      <c r="H23" s="32"/>
      <c r="I23" s="33"/>
      <c r="J23" s="14">
        <v>7.5999999999999998E-2</v>
      </c>
      <c r="K23" s="102" t="s">
        <v>15</v>
      </c>
      <c r="L23" s="102"/>
      <c r="M23" s="103"/>
    </row>
    <row r="24" spans="2:15" ht="32.25" customHeight="1" x14ac:dyDescent="0.2">
      <c r="B24" s="10"/>
      <c r="C24" s="31" t="s">
        <v>21</v>
      </c>
      <c r="D24" s="32"/>
      <c r="E24" s="32"/>
      <c r="F24" s="32"/>
      <c r="G24" s="32"/>
      <c r="H24" s="32"/>
      <c r="I24" s="33"/>
      <c r="J24" s="14">
        <v>7.4999999999999997E-2</v>
      </c>
      <c r="K24" s="102" t="s">
        <v>15</v>
      </c>
      <c r="L24" s="102"/>
      <c r="M24" s="103"/>
    </row>
    <row r="25" spans="2:15" ht="32.25" customHeight="1" x14ac:dyDescent="0.2">
      <c r="B25" s="10"/>
      <c r="C25" s="31" t="s">
        <v>22</v>
      </c>
      <c r="D25" s="32"/>
      <c r="E25" s="32"/>
      <c r="F25" s="32"/>
      <c r="G25" s="32"/>
      <c r="H25" s="32"/>
      <c r="I25" s="33"/>
      <c r="J25" s="14">
        <v>7.1999999999999995E-2</v>
      </c>
      <c r="K25" s="102" t="s">
        <v>15</v>
      </c>
      <c r="L25" s="102"/>
      <c r="M25" s="103"/>
    </row>
    <row r="26" spans="2:15" ht="32.25" customHeight="1" x14ac:dyDescent="0.2">
      <c r="B26" s="10"/>
      <c r="C26" s="31" t="s">
        <v>23</v>
      </c>
      <c r="D26" s="32"/>
      <c r="E26" s="32"/>
      <c r="F26" s="32"/>
      <c r="G26" s="32"/>
      <c r="H26" s="32"/>
      <c r="I26" s="33"/>
      <c r="J26" s="14">
        <v>7.0999999999999994E-2</v>
      </c>
      <c r="K26" s="102" t="s">
        <v>15</v>
      </c>
      <c r="L26" s="102"/>
      <c r="M26" s="103"/>
    </row>
    <row r="27" spans="2:15" ht="32.25" customHeight="1" x14ac:dyDescent="0.2">
      <c r="B27" s="10"/>
      <c r="C27" s="31" t="s">
        <v>24</v>
      </c>
      <c r="D27" s="32"/>
      <c r="E27" s="32"/>
      <c r="F27" s="32"/>
      <c r="G27" s="32"/>
      <c r="H27" s="32"/>
      <c r="I27" s="33"/>
      <c r="J27" s="14">
        <v>7.0000000000000007E-2</v>
      </c>
      <c r="K27" s="102" t="s">
        <v>15</v>
      </c>
      <c r="L27" s="102"/>
      <c r="M27" s="103"/>
    </row>
    <row r="28" spans="2:15" ht="32.25" customHeight="1" x14ac:dyDescent="0.2">
      <c r="B28" s="10"/>
      <c r="C28" s="31" t="s">
        <v>25</v>
      </c>
      <c r="D28" s="32"/>
      <c r="E28" s="32"/>
      <c r="F28" s="32"/>
      <c r="G28" s="32"/>
      <c r="H28" s="32"/>
      <c r="I28" s="33"/>
      <c r="J28" s="14">
        <v>6.9000000000000006E-2</v>
      </c>
      <c r="K28" s="102" t="s">
        <v>15</v>
      </c>
      <c r="L28" s="102"/>
      <c r="M28" s="103"/>
    </row>
    <row r="29" spans="2:15" ht="32.25" customHeight="1" x14ac:dyDescent="0.2">
      <c r="B29" s="10"/>
      <c r="C29" s="31" t="s">
        <v>26</v>
      </c>
      <c r="D29" s="32"/>
      <c r="E29" s="32"/>
      <c r="F29" s="32"/>
      <c r="G29" s="32"/>
      <c r="H29" s="32"/>
      <c r="I29" s="33"/>
      <c r="J29" s="14">
        <v>6.6000000000000003E-2</v>
      </c>
      <c r="K29" s="102" t="s">
        <v>15</v>
      </c>
      <c r="L29" s="102"/>
      <c r="M29" s="103"/>
    </row>
    <row r="30" spans="2:15" ht="32.25" customHeight="1" x14ac:dyDescent="0.2">
      <c r="B30" s="10"/>
      <c r="C30" s="31" t="s">
        <v>27</v>
      </c>
      <c r="D30" s="32"/>
      <c r="E30" s="32"/>
      <c r="F30" s="32"/>
      <c r="G30" s="32"/>
      <c r="H30" s="32"/>
      <c r="I30" s="33"/>
      <c r="J30" s="14">
        <v>6.4000000000000001E-2</v>
      </c>
      <c r="K30" s="102" t="s">
        <v>15</v>
      </c>
      <c r="L30" s="102"/>
      <c r="M30" s="103"/>
    </row>
    <row r="31" spans="2:15" ht="32.25" customHeight="1" x14ac:dyDescent="0.2">
      <c r="B31" s="10"/>
      <c r="C31" s="31" t="s">
        <v>28</v>
      </c>
      <c r="D31" s="32"/>
      <c r="E31" s="32"/>
      <c r="F31" s="32"/>
      <c r="G31" s="32"/>
      <c r="H31" s="32"/>
      <c r="I31" s="33"/>
      <c r="J31" s="14">
        <v>6.4000000000000001E-2</v>
      </c>
      <c r="K31" s="102" t="s">
        <v>15</v>
      </c>
      <c r="L31" s="102"/>
      <c r="M31" s="103"/>
    </row>
    <row r="32" spans="2:15" ht="32.25" customHeight="1" x14ac:dyDescent="0.2">
      <c r="B32" s="10"/>
      <c r="C32" s="31" t="s">
        <v>29</v>
      </c>
      <c r="D32" s="32"/>
      <c r="E32" s="32"/>
      <c r="F32" s="32"/>
      <c r="G32" s="32"/>
      <c r="H32" s="32"/>
      <c r="I32" s="33"/>
      <c r="J32" s="14">
        <v>6.3E-2</v>
      </c>
      <c r="K32" s="102" t="s">
        <v>15</v>
      </c>
      <c r="L32" s="102"/>
      <c r="M32" s="103"/>
    </row>
    <row r="33" spans="2:15" ht="35.25" customHeight="1" x14ac:dyDescent="0.2">
      <c r="B33" s="10"/>
      <c r="C33" s="31" t="s">
        <v>30</v>
      </c>
      <c r="D33" s="32"/>
      <c r="E33" s="32"/>
      <c r="F33" s="32"/>
      <c r="G33" s="32"/>
      <c r="H33" s="32"/>
      <c r="I33" s="33"/>
      <c r="J33" s="14">
        <v>4.4999999999999998E-2</v>
      </c>
      <c r="K33" s="102" t="s">
        <v>15</v>
      </c>
      <c r="L33" s="102"/>
      <c r="M33" s="103"/>
    </row>
    <row r="34" spans="2:15" ht="31.5" customHeight="1" thickBot="1" x14ac:dyDescent="0.25">
      <c r="B34" s="11"/>
      <c r="C34" s="34" t="s">
        <v>31</v>
      </c>
      <c r="D34" s="35"/>
      <c r="E34" s="35"/>
      <c r="F34" s="35"/>
      <c r="G34" s="35"/>
      <c r="H34" s="35"/>
      <c r="I34" s="36"/>
      <c r="J34" s="15">
        <v>0.04</v>
      </c>
      <c r="K34" s="104" t="s">
        <v>15</v>
      </c>
      <c r="L34" s="104"/>
      <c r="M34" s="105"/>
    </row>
    <row r="35" spans="2:15" ht="25" x14ac:dyDescent="0.25">
      <c r="B35" s="12" t="s">
        <v>32</v>
      </c>
      <c r="C35" s="13"/>
      <c r="D35" s="13"/>
      <c r="E35" s="13"/>
      <c r="F35" s="4"/>
      <c r="G35" s="4"/>
      <c r="H35" s="4"/>
      <c r="I35" s="4"/>
      <c r="J35" s="4"/>
      <c r="K35" s="4"/>
      <c r="L35" s="4"/>
      <c r="M35" s="4"/>
    </row>
    <row r="36" spans="2:15" ht="25" x14ac:dyDescent="0.25">
      <c r="B36" s="4"/>
      <c r="C36" s="4"/>
      <c r="D36" s="4"/>
      <c r="E36" s="4"/>
      <c r="F36" s="4"/>
      <c r="G36" s="4"/>
      <c r="H36" s="4"/>
      <c r="I36" s="4"/>
      <c r="J36" s="4"/>
      <c r="K36" s="4"/>
      <c r="L36" s="4"/>
      <c r="M36" s="4"/>
    </row>
    <row r="37" spans="2:15" ht="25" x14ac:dyDescent="0.25">
      <c r="B37" s="3" t="s">
        <v>33</v>
      </c>
      <c r="C37" s="4"/>
      <c r="D37" s="4"/>
      <c r="E37" s="4"/>
      <c r="F37" s="4"/>
      <c r="G37" s="4"/>
      <c r="H37" s="4"/>
      <c r="I37" s="4"/>
      <c r="J37" s="4"/>
      <c r="K37" s="4"/>
      <c r="L37" s="4"/>
      <c r="M37" s="4"/>
    </row>
    <row r="38" spans="2:15" ht="14.25" customHeight="1" thickBot="1" x14ac:dyDescent="0.3">
      <c r="B38" s="4"/>
      <c r="C38" s="4"/>
      <c r="D38" s="4"/>
      <c r="E38" s="4"/>
      <c r="F38" s="4"/>
      <c r="G38" s="4"/>
      <c r="H38" s="4"/>
      <c r="I38" s="4"/>
      <c r="J38" s="4"/>
      <c r="K38" s="4"/>
      <c r="L38" s="4"/>
      <c r="M38" s="4"/>
    </row>
    <row r="39" spans="2:15" ht="409.5" customHeight="1" thickBot="1" x14ac:dyDescent="0.25">
      <c r="B39" s="99" t="s">
        <v>34</v>
      </c>
      <c r="C39" s="100"/>
      <c r="D39" s="100"/>
      <c r="E39" s="100"/>
      <c r="F39" s="100"/>
      <c r="G39" s="100"/>
      <c r="H39" s="100"/>
      <c r="I39" s="100"/>
      <c r="J39" s="100"/>
      <c r="K39" s="100"/>
      <c r="L39" s="100"/>
      <c r="M39" s="101"/>
    </row>
    <row r="40" spans="2:15" s="16" customFormat="1" ht="25" x14ac:dyDescent="0.25">
      <c r="B40" s="12" t="s">
        <v>32</v>
      </c>
      <c r="C40" s="6"/>
      <c r="D40" s="6"/>
      <c r="E40" s="6"/>
      <c r="F40" s="6"/>
      <c r="G40" s="6"/>
      <c r="H40" s="6"/>
      <c r="I40" s="6"/>
      <c r="J40" s="6"/>
      <c r="K40" s="6"/>
      <c r="L40" s="6"/>
      <c r="M40" s="6"/>
      <c r="N40" s="17"/>
      <c r="O40" s="17"/>
    </row>
    <row r="41" spans="2:15" ht="25" x14ac:dyDescent="0.25">
      <c r="B41" s="4"/>
      <c r="C41" s="4"/>
      <c r="D41" s="4"/>
      <c r="E41" s="4"/>
      <c r="F41" s="4"/>
      <c r="G41" s="4"/>
      <c r="H41" s="4"/>
      <c r="I41" s="4"/>
      <c r="J41" s="4"/>
      <c r="K41" s="4"/>
      <c r="L41" s="4"/>
      <c r="M41" s="4"/>
    </row>
    <row r="42" spans="2:15" ht="25" x14ac:dyDescent="0.25">
      <c r="B42" s="3" t="s">
        <v>35</v>
      </c>
      <c r="C42" s="4"/>
      <c r="D42" s="4"/>
      <c r="E42" s="4"/>
      <c r="F42" s="4"/>
      <c r="G42" s="4"/>
      <c r="H42" s="4"/>
      <c r="I42" s="4"/>
      <c r="J42" s="4"/>
      <c r="K42" s="4"/>
      <c r="L42" s="4"/>
      <c r="M42" s="4"/>
    </row>
    <row r="43" spans="2:15" ht="26" thickBot="1" x14ac:dyDescent="0.3">
      <c r="B43" s="4"/>
      <c r="C43" s="4"/>
      <c r="D43" s="4"/>
      <c r="E43" s="4"/>
      <c r="F43" s="4"/>
      <c r="G43" s="4"/>
      <c r="H43" s="4"/>
      <c r="I43" s="4"/>
      <c r="J43" s="4"/>
      <c r="K43" s="4"/>
      <c r="L43" s="4"/>
      <c r="M43" s="4"/>
    </row>
    <row r="44" spans="2:15" ht="409.5" customHeight="1" thickBot="1" x14ac:dyDescent="0.25">
      <c r="B44" s="99" t="s">
        <v>36</v>
      </c>
      <c r="C44" s="100"/>
      <c r="D44" s="100"/>
      <c r="E44" s="100"/>
      <c r="F44" s="100"/>
      <c r="G44" s="100"/>
      <c r="H44" s="100"/>
      <c r="I44" s="100"/>
      <c r="J44" s="100"/>
      <c r="K44" s="100"/>
      <c r="L44" s="100"/>
      <c r="M44" s="101"/>
    </row>
    <row r="45" spans="2:15" ht="25" x14ac:dyDescent="0.25">
      <c r="B45" s="12" t="s">
        <v>32</v>
      </c>
      <c r="C45" s="4"/>
      <c r="D45" s="4"/>
      <c r="E45" s="4"/>
      <c r="F45" s="4"/>
      <c r="G45" s="4"/>
      <c r="H45" s="4"/>
      <c r="I45" s="4"/>
      <c r="J45" s="4"/>
      <c r="K45" s="4"/>
      <c r="L45" s="4"/>
      <c r="M45" s="4"/>
    </row>
    <row r="46" spans="2:15" ht="25" x14ac:dyDescent="0.25">
      <c r="B46" s="4"/>
      <c r="C46" s="4"/>
      <c r="D46" s="4"/>
      <c r="E46" s="4"/>
      <c r="F46" s="4"/>
      <c r="G46" s="4"/>
      <c r="H46" s="4"/>
      <c r="I46" s="4"/>
      <c r="J46" s="4"/>
      <c r="K46" s="4"/>
      <c r="L46" s="4"/>
      <c r="M46" s="4"/>
    </row>
    <row r="47" spans="2:15" ht="25" x14ac:dyDescent="0.25">
      <c r="B47" s="3" t="s">
        <v>37</v>
      </c>
      <c r="C47" s="4"/>
      <c r="D47" s="4"/>
      <c r="E47" s="4"/>
      <c r="F47" s="4"/>
      <c r="G47" s="4"/>
      <c r="H47" s="4"/>
      <c r="I47" s="4"/>
      <c r="J47" s="4"/>
      <c r="K47" s="4"/>
      <c r="L47" s="4"/>
      <c r="M47" s="4"/>
    </row>
    <row r="48" spans="2:15" ht="26" thickBot="1" x14ac:dyDescent="0.3">
      <c r="B48" s="4"/>
      <c r="C48" s="4"/>
      <c r="D48" s="4"/>
      <c r="E48" s="4"/>
      <c r="F48" s="4"/>
      <c r="G48" s="4"/>
      <c r="H48" s="4"/>
      <c r="I48" s="4"/>
      <c r="J48" s="4"/>
      <c r="K48" s="4"/>
      <c r="L48" s="4"/>
      <c r="M48" s="4"/>
    </row>
    <row r="49" spans="2:13" ht="27" customHeight="1" x14ac:dyDescent="0.2">
      <c r="B49" s="70" t="s">
        <v>4</v>
      </c>
      <c r="C49" s="71"/>
      <c r="D49" s="72" t="s">
        <v>38</v>
      </c>
      <c r="E49" s="72"/>
      <c r="F49" s="72"/>
      <c r="G49" s="72"/>
      <c r="H49" s="72"/>
      <c r="I49" s="72"/>
      <c r="J49" s="72"/>
      <c r="K49" s="72"/>
      <c r="L49" s="72"/>
      <c r="M49" s="73"/>
    </row>
    <row r="50" spans="2:13" ht="32.25" customHeight="1" x14ac:dyDescent="0.2">
      <c r="B50" s="87" t="s">
        <v>39</v>
      </c>
      <c r="C50" s="88"/>
      <c r="D50" s="76" t="s">
        <v>40</v>
      </c>
      <c r="E50" s="76"/>
      <c r="F50" s="76"/>
      <c r="G50" s="76"/>
      <c r="H50" s="76"/>
      <c r="I50" s="76"/>
      <c r="J50" s="76"/>
      <c r="K50" s="76"/>
      <c r="L50" s="76"/>
      <c r="M50" s="77"/>
    </row>
    <row r="51" spans="2:13" ht="45" customHeight="1" thickBot="1" x14ac:dyDescent="0.25">
      <c r="B51" s="89" t="s">
        <v>282</v>
      </c>
      <c r="C51" s="90"/>
      <c r="D51" s="91" t="s">
        <v>41</v>
      </c>
      <c r="E51" s="91"/>
      <c r="F51" s="91"/>
      <c r="G51" s="91"/>
      <c r="H51" s="91"/>
      <c r="I51" s="91"/>
      <c r="J51" s="91"/>
      <c r="K51" s="91"/>
      <c r="L51" s="91"/>
      <c r="M51" s="92"/>
    </row>
    <row r="52" spans="2:13" ht="25" x14ac:dyDescent="0.25">
      <c r="B52" s="4"/>
      <c r="C52" s="4"/>
      <c r="D52" s="4"/>
      <c r="E52" s="4"/>
      <c r="F52" s="4"/>
      <c r="G52" s="4"/>
      <c r="H52" s="4"/>
      <c r="I52" s="4"/>
      <c r="J52" s="4"/>
      <c r="K52" s="4"/>
      <c r="L52" s="4"/>
      <c r="M52" s="4"/>
    </row>
    <row r="53" spans="2:13" ht="25" x14ac:dyDescent="0.25">
      <c r="B53" s="3" t="s">
        <v>42</v>
      </c>
      <c r="C53" s="4"/>
      <c r="D53" s="4"/>
      <c r="E53" s="4"/>
      <c r="F53" s="4"/>
      <c r="G53" s="4"/>
      <c r="H53" s="4"/>
      <c r="I53" s="4"/>
      <c r="J53" s="4"/>
      <c r="K53" s="4"/>
      <c r="L53" s="4"/>
      <c r="M53" s="4"/>
    </row>
    <row r="54" spans="2:13" ht="26" thickBot="1" x14ac:dyDescent="0.3">
      <c r="B54" s="4"/>
      <c r="C54" s="4"/>
      <c r="D54" s="4"/>
      <c r="E54" s="4"/>
      <c r="F54" s="4"/>
      <c r="G54" s="4"/>
      <c r="H54" s="4"/>
      <c r="I54" s="4"/>
      <c r="J54" s="4"/>
      <c r="K54" s="4"/>
      <c r="L54" s="4"/>
      <c r="M54" s="4"/>
    </row>
    <row r="55" spans="2:13" ht="54" customHeight="1" x14ac:dyDescent="0.2">
      <c r="B55" s="61" t="s">
        <v>43</v>
      </c>
      <c r="C55" s="63" t="s">
        <v>44</v>
      </c>
      <c r="D55" s="93" t="s">
        <v>285</v>
      </c>
      <c r="E55" s="94"/>
      <c r="F55" s="94"/>
      <c r="G55" s="63" t="s">
        <v>45</v>
      </c>
      <c r="H55" s="63"/>
      <c r="I55" s="63"/>
      <c r="J55" s="63"/>
      <c r="K55" s="63"/>
      <c r="L55" s="63"/>
      <c r="M55" s="66"/>
    </row>
    <row r="56" spans="2:13" ht="81" customHeight="1" x14ac:dyDescent="0.2">
      <c r="B56" s="62"/>
      <c r="C56" s="64"/>
      <c r="D56" s="19" t="s">
        <v>46</v>
      </c>
      <c r="E56" s="19" t="s">
        <v>47</v>
      </c>
      <c r="F56" s="19" t="s">
        <v>48</v>
      </c>
      <c r="G56" s="67" t="s">
        <v>49</v>
      </c>
      <c r="H56" s="67"/>
      <c r="I56" s="67"/>
      <c r="J56" s="67"/>
      <c r="K56" s="67" t="s">
        <v>50</v>
      </c>
      <c r="L56" s="67"/>
      <c r="M56" s="68"/>
    </row>
    <row r="57" spans="2:13" ht="204" x14ac:dyDescent="0.2">
      <c r="B57" s="98" t="s">
        <v>51</v>
      </c>
      <c r="C57" s="18" t="s">
        <v>52</v>
      </c>
      <c r="D57" s="18" t="s">
        <v>53</v>
      </c>
      <c r="E57" s="18" t="s">
        <v>54</v>
      </c>
      <c r="F57" s="18" t="s">
        <v>55</v>
      </c>
      <c r="G57" s="52" t="s">
        <v>56</v>
      </c>
      <c r="H57" s="52"/>
      <c r="I57" s="52"/>
      <c r="J57" s="52"/>
      <c r="K57" s="52" t="s">
        <v>57</v>
      </c>
      <c r="L57" s="52"/>
      <c r="M57" s="53"/>
    </row>
    <row r="58" spans="2:13" ht="170" x14ac:dyDescent="0.2">
      <c r="B58" s="98"/>
      <c r="C58" s="52" t="s">
        <v>58</v>
      </c>
      <c r="D58" s="18" t="s">
        <v>59</v>
      </c>
      <c r="E58" s="18" t="s">
        <v>54</v>
      </c>
      <c r="F58" s="18" t="s">
        <v>60</v>
      </c>
      <c r="G58" s="52" t="s">
        <v>61</v>
      </c>
      <c r="H58" s="52"/>
      <c r="I58" s="52"/>
      <c r="J58" s="52"/>
      <c r="K58" s="52" t="s">
        <v>62</v>
      </c>
      <c r="L58" s="52"/>
      <c r="M58" s="53"/>
    </row>
    <row r="59" spans="2:13" ht="346.5" customHeight="1" x14ac:dyDescent="0.2">
      <c r="B59" s="98"/>
      <c r="C59" s="52"/>
      <c r="D59" s="18" t="s">
        <v>63</v>
      </c>
      <c r="E59" s="18" t="s">
        <v>54</v>
      </c>
      <c r="F59" s="18" t="s">
        <v>64</v>
      </c>
      <c r="G59" s="52" t="s">
        <v>65</v>
      </c>
      <c r="H59" s="52"/>
      <c r="I59" s="52"/>
      <c r="J59" s="52"/>
      <c r="K59" s="52" t="s">
        <v>66</v>
      </c>
      <c r="L59" s="52"/>
      <c r="M59" s="53"/>
    </row>
    <row r="60" spans="2:13" ht="102" x14ac:dyDescent="0.2">
      <c r="B60" s="98" t="s">
        <v>67</v>
      </c>
      <c r="C60" s="18" t="s">
        <v>68</v>
      </c>
      <c r="D60" s="18" t="s">
        <v>69</v>
      </c>
      <c r="E60" s="18" t="s">
        <v>70</v>
      </c>
      <c r="F60" s="18" t="s">
        <v>71</v>
      </c>
      <c r="G60" s="52" t="s">
        <v>283</v>
      </c>
      <c r="H60" s="52"/>
      <c r="I60" s="52"/>
      <c r="J60" s="52"/>
      <c r="K60" s="52" t="s">
        <v>72</v>
      </c>
      <c r="L60" s="52"/>
      <c r="M60" s="53"/>
    </row>
    <row r="61" spans="2:13" ht="68" x14ac:dyDescent="0.2">
      <c r="B61" s="98"/>
      <c r="C61" s="18" t="s">
        <v>73</v>
      </c>
      <c r="D61" s="18" t="s">
        <v>74</v>
      </c>
      <c r="E61" s="18" t="s">
        <v>70</v>
      </c>
      <c r="F61" s="18" t="s">
        <v>75</v>
      </c>
      <c r="G61" s="52" t="s">
        <v>284</v>
      </c>
      <c r="H61" s="52"/>
      <c r="I61" s="52"/>
      <c r="J61" s="52"/>
      <c r="K61" s="52" t="s">
        <v>76</v>
      </c>
      <c r="L61" s="52"/>
      <c r="M61" s="53"/>
    </row>
    <row r="62" spans="2:13" ht="85" x14ac:dyDescent="0.2">
      <c r="B62" s="98"/>
      <c r="C62" s="18" t="s">
        <v>77</v>
      </c>
      <c r="D62" s="18" t="s">
        <v>78</v>
      </c>
      <c r="E62" s="18" t="s">
        <v>79</v>
      </c>
      <c r="F62" s="18" t="s">
        <v>80</v>
      </c>
      <c r="G62" s="52" t="s">
        <v>81</v>
      </c>
      <c r="H62" s="52"/>
      <c r="I62" s="52"/>
      <c r="J62" s="52"/>
      <c r="K62" s="52" t="s">
        <v>82</v>
      </c>
      <c r="L62" s="52"/>
      <c r="M62" s="53"/>
    </row>
    <row r="63" spans="2:13" ht="86" thickBot="1" x14ac:dyDescent="0.25">
      <c r="B63" s="20" t="s">
        <v>83</v>
      </c>
      <c r="C63" s="21" t="s">
        <v>84</v>
      </c>
      <c r="D63" s="21" t="s">
        <v>85</v>
      </c>
      <c r="E63" s="21" t="s">
        <v>86</v>
      </c>
      <c r="F63" s="21" t="s">
        <v>87</v>
      </c>
      <c r="G63" s="37" t="s">
        <v>88</v>
      </c>
      <c r="H63" s="37"/>
      <c r="I63" s="37"/>
      <c r="J63" s="37"/>
      <c r="K63" s="37" t="s">
        <v>89</v>
      </c>
      <c r="L63" s="37"/>
      <c r="M63" s="38"/>
    </row>
    <row r="64" spans="2:13" ht="25" x14ac:dyDescent="0.25">
      <c r="B64" s="4" t="s">
        <v>90</v>
      </c>
      <c r="C64" s="4"/>
      <c r="D64" s="4"/>
      <c r="E64" s="4"/>
      <c r="F64" s="4"/>
      <c r="G64" s="4"/>
      <c r="H64" s="4"/>
      <c r="I64" s="4"/>
      <c r="J64" s="4"/>
      <c r="K64" s="4"/>
      <c r="L64" s="4"/>
      <c r="M64" s="4"/>
    </row>
    <row r="65" spans="2:13" ht="25" x14ac:dyDescent="0.25">
      <c r="B65" s="4"/>
      <c r="C65" s="4"/>
      <c r="D65" s="4"/>
      <c r="E65" s="4"/>
      <c r="F65" s="4"/>
      <c r="G65" s="4"/>
      <c r="H65" s="4"/>
      <c r="I65" s="4"/>
      <c r="J65" s="4"/>
      <c r="K65" s="4"/>
      <c r="L65" s="4"/>
      <c r="M65" s="4"/>
    </row>
    <row r="66" spans="2:13" ht="47.25" customHeight="1" x14ac:dyDescent="0.25">
      <c r="B66" s="69" t="s">
        <v>91</v>
      </c>
      <c r="C66" s="69"/>
      <c r="D66" s="69"/>
      <c r="E66" s="69"/>
      <c r="F66" s="69"/>
      <c r="G66" s="69"/>
      <c r="H66" s="69"/>
      <c r="I66" s="69"/>
      <c r="J66" s="69"/>
      <c r="K66" s="69"/>
      <c r="L66" s="69"/>
      <c r="M66" s="69"/>
    </row>
    <row r="67" spans="2:13" ht="26" thickBot="1" x14ac:dyDescent="0.3">
      <c r="B67" s="4"/>
      <c r="C67" s="4"/>
      <c r="D67" s="4"/>
      <c r="E67" s="4"/>
      <c r="F67" s="4"/>
      <c r="G67" s="4"/>
      <c r="H67" s="4"/>
      <c r="I67" s="4"/>
      <c r="J67" s="4"/>
      <c r="K67" s="4"/>
      <c r="L67" s="4"/>
      <c r="M67" s="4"/>
    </row>
    <row r="68" spans="2:13" ht="28.5" customHeight="1" x14ac:dyDescent="0.2">
      <c r="B68" s="70" t="s">
        <v>2</v>
      </c>
      <c r="C68" s="71"/>
      <c r="D68" s="72" t="s">
        <v>92</v>
      </c>
      <c r="E68" s="72"/>
      <c r="F68" s="72"/>
      <c r="G68" s="72"/>
      <c r="H68" s="72"/>
      <c r="I68" s="72"/>
      <c r="J68" s="72"/>
      <c r="K68" s="72"/>
      <c r="L68" s="72"/>
      <c r="M68" s="73"/>
    </row>
    <row r="69" spans="2:13" ht="30" customHeight="1" x14ac:dyDescent="0.2">
      <c r="B69" s="87" t="s">
        <v>39</v>
      </c>
      <c r="C69" s="88"/>
      <c r="D69" s="76" t="s">
        <v>93</v>
      </c>
      <c r="E69" s="76"/>
      <c r="F69" s="76"/>
      <c r="G69" s="76"/>
      <c r="H69" s="76"/>
      <c r="I69" s="76"/>
      <c r="J69" s="76"/>
      <c r="K69" s="76"/>
      <c r="L69" s="76"/>
      <c r="M69" s="77"/>
    </row>
    <row r="70" spans="2:13" ht="52.5" customHeight="1" thickBot="1" x14ac:dyDescent="0.25">
      <c r="B70" s="89" t="s">
        <v>94</v>
      </c>
      <c r="C70" s="90"/>
      <c r="D70" s="91" t="s">
        <v>95</v>
      </c>
      <c r="E70" s="91"/>
      <c r="F70" s="91"/>
      <c r="G70" s="91"/>
      <c r="H70" s="91"/>
      <c r="I70" s="91"/>
      <c r="J70" s="91"/>
      <c r="K70" s="91"/>
      <c r="L70" s="91"/>
      <c r="M70" s="92"/>
    </row>
    <row r="71" spans="2:13" ht="25" x14ac:dyDescent="0.25">
      <c r="B71" s="4"/>
      <c r="C71" s="4"/>
      <c r="D71" s="4"/>
      <c r="E71" s="4"/>
      <c r="F71" s="4"/>
      <c r="G71" s="4"/>
      <c r="H71" s="4"/>
      <c r="I71" s="4"/>
      <c r="J71" s="4"/>
      <c r="K71" s="4"/>
      <c r="L71" s="4"/>
      <c r="M71" s="4"/>
    </row>
    <row r="72" spans="2:13" ht="25" x14ac:dyDescent="0.25">
      <c r="B72" s="3" t="s">
        <v>96</v>
      </c>
      <c r="C72" s="4"/>
      <c r="D72" s="4"/>
      <c r="E72" s="4"/>
      <c r="F72" s="4"/>
      <c r="G72" s="4"/>
      <c r="H72" s="4"/>
      <c r="I72" s="4"/>
      <c r="J72" s="4"/>
      <c r="K72" s="4"/>
      <c r="L72" s="4"/>
      <c r="M72" s="4"/>
    </row>
    <row r="73" spans="2:13" ht="26" thickBot="1" x14ac:dyDescent="0.3">
      <c r="B73" s="4"/>
      <c r="C73" s="4"/>
      <c r="D73" s="4"/>
      <c r="E73" s="4"/>
      <c r="F73" s="4"/>
      <c r="G73" s="4"/>
      <c r="H73" s="4"/>
      <c r="I73" s="4"/>
      <c r="J73" s="4"/>
      <c r="K73" s="4"/>
      <c r="L73" s="4"/>
      <c r="M73" s="4"/>
    </row>
    <row r="74" spans="2:13" ht="59.25" customHeight="1" x14ac:dyDescent="0.2">
      <c r="B74" s="61" t="s">
        <v>43</v>
      </c>
      <c r="C74" s="63" t="s">
        <v>44</v>
      </c>
      <c r="D74" s="65" t="s">
        <v>285</v>
      </c>
      <c r="E74" s="63"/>
      <c r="F74" s="63"/>
      <c r="G74" s="63" t="s">
        <v>45</v>
      </c>
      <c r="H74" s="63"/>
      <c r="I74" s="63"/>
      <c r="J74" s="63"/>
      <c r="K74" s="63"/>
      <c r="L74" s="63"/>
      <c r="M74" s="66"/>
    </row>
    <row r="75" spans="2:13" ht="17" x14ac:dyDescent="0.2">
      <c r="B75" s="62"/>
      <c r="C75" s="64"/>
      <c r="D75" s="19" t="s">
        <v>46</v>
      </c>
      <c r="E75" s="19" t="s">
        <v>47</v>
      </c>
      <c r="F75" s="19" t="s">
        <v>48</v>
      </c>
      <c r="G75" s="67" t="s">
        <v>49</v>
      </c>
      <c r="H75" s="67"/>
      <c r="I75" s="67"/>
      <c r="J75" s="67"/>
      <c r="K75" s="67" t="s">
        <v>50</v>
      </c>
      <c r="L75" s="67"/>
      <c r="M75" s="68"/>
    </row>
    <row r="76" spans="2:13" ht="136" x14ac:dyDescent="0.2">
      <c r="B76" s="56" t="s">
        <v>51</v>
      </c>
      <c r="C76" s="22" t="s">
        <v>97</v>
      </c>
      <c r="D76" s="22" t="s">
        <v>98</v>
      </c>
      <c r="E76" s="22" t="s">
        <v>99</v>
      </c>
      <c r="F76" s="22" t="s">
        <v>100</v>
      </c>
      <c r="G76" s="84" t="s">
        <v>286</v>
      </c>
      <c r="H76" s="85"/>
      <c r="I76" s="85"/>
      <c r="J76" s="85"/>
      <c r="K76" s="52" t="s">
        <v>101</v>
      </c>
      <c r="L76" s="52"/>
      <c r="M76" s="53"/>
    </row>
    <row r="77" spans="2:13" ht="136" x14ac:dyDescent="0.2">
      <c r="B77" s="56"/>
      <c r="C77" s="22" t="s">
        <v>102</v>
      </c>
      <c r="D77" s="23" t="s">
        <v>287</v>
      </c>
      <c r="E77" s="23" t="s">
        <v>103</v>
      </c>
      <c r="F77" s="25" t="s">
        <v>104</v>
      </c>
      <c r="G77" s="84" t="s">
        <v>288</v>
      </c>
      <c r="H77" s="85"/>
      <c r="I77" s="85"/>
      <c r="J77" s="85"/>
      <c r="K77" s="52" t="s">
        <v>105</v>
      </c>
      <c r="L77" s="52"/>
      <c r="M77" s="53"/>
    </row>
    <row r="78" spans="2:13" ht="51" x14ac:dyDescent="0.2">
      <c r="B78" s="56"/>
      <c r="C78" s="22" t="s">
        <v>106</v>
      </c>
      <c r="D78" s="22" t="s">
        <v>107</v>
      </c>
      <c r="E78" s="22" t="s">
        <v>108</v>
      </c>
      <c r="F78" s="22" t="s">
        <v>109</v>
      </c>
      <c r="G78" s="54" t="s">
        <v>61</v>
      </c>
      <c r="H78" s="54"/>
      <c r="I78" s="54"/>
      <c r="J78" s="54"/>
      <c r="K78" s="52" t="s">
        <v>101</v>
      </c>
      <c r="L78" s="52"/>
      <c r="M78" s="53"/>
    </row>
    <row r="79" spans="2:13" ht="34" x14ac:dyDescent="0.2">
      <c r="B79" s="56"/>
      <c r="C79" s="22" t="s">
        <v>110</v>
      </c>
      <c r="D79" s="22" t="s">
        <v>111</v>
      </c>
      <c r="E79" s="24" t="s">
        <v>112</v>
      </c>
      <c r="F79" s="24" t="s">
        <v>113</v>
      </c>
      <c r="G79" s="54" t="s">
        <v>61</v>
      </c>
      <c r="H79" s="54"/>
      <c r="I79" s="54"/>
      <c r="J79" s="54"/>
      <c r="K79" s="52" t="s">
        <v>114</v>
      </c>
      <c r="L79" s="52"/>
      <c r="M79" s="53"/>
    </row>
    <row r="80" spans="2:13" ht="34" x14ac:dyDescent="0.2">
      <c r="B80" s="56"/>
      <c r="C80" s="22" t="s">
        <v>115</v>
      </c>
      <c r="D80" s="22" t="s">
        <v>116</v>
      </c>
      <c r="E80" s="22" t="s">
        <v>117</v>
      </c>
      <c r="F80" s="24" t="s">
        <v>118</v>
      </c>
      <c r="G80" s="52" t="s">
        <v>119</v>
      </c>
      <c r="H80" s="52"/>
      <c r="I80" s="52"/>
      <c r="J80" s="52"/>
      <c r="K80" s="52" t="s">
        <v>120</v>
      </c>
      <c r="L80" s="52"/>
      <c r="M80" s="53"/>
    </row>
    <row r="81" spans="2:13" ht="34" x14ac:dyDescent="0.2">
      <c r="B81" s="56" t="s">
        <v>67</v>
      </c>
      <c r="C81" s="22" t="s">
        <v>121</v>
      </c>
      <c r="D81" s="22" t="s">
        <v>122</v>
      </c>
      <c r="E81" s="22" t="s">
        <v>123</v>
      </c>
      <c r="F81" s="22" t="s">
        <v>124</v>
      </c>
      <c r="G81" s="52" t="s">
        <v>125</v>
      </c>
      <c r="H81" s="52"/>
      <c r="I81" s="52"/>
      <c r="J81" s="52"/>
      <c r="K81" s="96" t="s">
        <v>126</v>
      </c>
      <c r="L81" s="96"/>
      <c r="M81" s="97"/>
    </row>
    <row r="82" spans="2:13" ht="51" x14ac:dyDescent="0.2">
      <c r="B82" s="56"/>
      <c r="C82" s="22" t="s">
        <v>127</v>
      </c>
      <c r="D82" s="22" t="s">
        <v>128</v>
      </c>
      <c r="E82" s="22" t="s">
        <v>129</v>
      </c>
      <c r="F82" s="22" t="s">
        <v>130</v>
      </c>
      <c r="G82" s="52" t="s">
        <v>131</v>
      </c>
      <c r="H82" s="52"/>
      <c r="I82" s="52"/>
      <c r="J82" s="52"/>
      <c r="K82" s="52" t="s">
        <v>132</v>
      </c>
      <c r="L82" s="52"/>
      <c r="M82" s="53"/>
    </row>
    <row r="83" spans="2:13" ht="34" x14ac:dyDescent="0.2">
      <c r="B83" s="56"/>
      <c r="C83" s="52" t="s">
        <v>133</v>
      </c>
      <c r="D83" s="22" t="s">
        <v>134</v>
      </c>
      <c r="E83" s="22" t="s">
        <v>135</v>
      </c>
      <c r="F83" s="22" t="s">
        <v>136</v>
      </c>
      <c r="G83" s="52" t="s">
        <v>137</v>
      </c>
      <c r="H83" s="52"/>
      <c r="I83" s="52"/>
      <c r="J83" s="52"/>
      <c r="K83" s="52" t="s">
        <v>138</v>
      </c>
      <c r="L83" s="52"/>
      <c r="M83" s="53"/>
    </row>
    <row r="84" spans="2:13" ht="51" x14ac:dyDescent="0.2">
      <c r="B84" s="56"/>
      <c r="C84" s="52"/>
      <c r="D84" s="22" t="s">
        <v>139</v>
      </c>
      <c r="E84" s="22" t="s">
        <v>140</v>
      </c>
      <c r="F84" s="22" t="s">
        <v>141</v>
      </c>
      <c r="G84" s="52" t="s">
        <v>142</v>
      </c>
      <c r="H84" s="52"/>
      <c r="I84" s="52"/>
      <c r="J84" s="52"/>
      <c r="K84" s="52" t="s">
        <v>138</v>
      </c>
      <c r="L84" s="52"/>
      <c r="M84" s="53"/>
    </row>
    <row r="85" spans="2:13" ht="119" x14ac:dyDescent="0.2">
      <c r="B85" s="56" t="s">
        <v>143</v>
      </c>
      <c r="C85" s="23" t="s">
        <v>144</v>
      </c>
      <c r="D85" s="22" t="s">
        <v>145</v>
      </c>
      <c r="E85" s="23" t="s">
        <v>146</v>
      </c>
      <c r="F85" s="23" t="s">
        <v>113</v>
      </c>
      <c r="G85" s="84" t="s">
        <v>147</v>
      </c>
      <c r="H85" s="84"/>
      <c r="I85" s="84"/>
      <c r="J85" s="84"/>
      <c r="K85" s="52" t="s">
        <v>148</v>
      </c>
      <c r="L85" s="52"/>
      <c r="M85" s="53"/>
    </row>
    <row r="86" spans="2:13" ht="68" x14ac:dyDescent="0.2">
      <c r="B86" s="56"/>
      <c r="C86" s="23" t="s">
        <v>149</v>
      </c>
      <c r="D86" s="23" t="s">
        <v>150</v>
      </c>
      <c r="E86" s="23" t="s">
        <v>79</v>
      </c>
      <c r="F86" s="23" t="s">
        <v>151</v>
      </c>
      <c r="G86" s="84" t="s">
        <v>152</v>
      </c>
      <c r="H86" s="84"/>
      <c r="I86" s="84"/>
      <c r="J86" s="84"/>
      <c r="K86" s="52" t="s">
        <v>148</v>
      </c>
      <c r="L86" s="52"/>
      <c r="M86" s="53"/>
    </row>
    <row r="87" spans="2:13" ht="153" x14ac:dyDescent="0.2">
      <c r="B87" s="56"/>
      <c r="C87" s="23" t="s">
        <v>153</v>
      </c>
      <c r="D87" s="23" t="s">
        <v>154</v>
      </c>
      <c r="E87" s="23" t="s">
        <v>140</v>
      </c>
      <c r="F87" s="23" t="s">
        <v>155</v>
      </c>
      <c r="G87" s="52" t="s">
        <v>156</v>
      </c>
      <c r="H87" s="52"/>
      <c r="I87" s="52"/>
      <c r="J87" s="52"/>
      <c r="K87" s="52" t="s">
        <v>148</v>
      </c>
      <c r="L87" s="52"/>
      <c r="M87" s="53"/>
    </row>
    <row r="88" spans="2:13" ht="302" customHeight="1" x14ac:dyDescent="0.2">
      <c r="B88" s="56"/>
      <c r="C88" s="23" t="s">
        <v>157</v>
      </c>
      <c r="D88" s="23" t="s">
        <v>158</v>
      </c>
      <c r="E88" s="23" t="s">
        <v>159</v>
      </c>
      <c r="F88" s="23" t="s">
        <v>113</v>
      </c>
      <c r="G88" s="84" t="s">
        <v>160</v>
      </c>
      <c r="H88" s="84"/>
      <c r="I88" s="84"/>
      <c r="J88" s="84"/>
      <c r="K88" s="52" t="s">
        <v>148</v>
      </c>
      <c r="L88" s="52"/>
      <c r="M88" s="53"/>
    </row>
    <row r="89" spans="2:13" ht="96.75" customHeight="1" thickBot="1" x14ac:dyDescent="0.25">
      <c r="B89" s="95"/>
      <c r="C89" s="26" t="s">
        <v>161</v>
      </c>
      <c r="D89" s="26" t="s">
        <v>162</v>
      </c>
      <c r="E89" s="26" t="s">
        <v>163</v>
      </c>
      <c r="F89" s="27" t="s">
        <v>164</v>
      </c>
      <c r="G89" s="37" t="s">
        <v>61</v>
      </c>
      <c r="H89" s="37"/>
      <c r="I89" s="37"/>
      <c r="J89" s="37"/>
      <c r="K89" s="37" t="s">
        <v>148</v>
      </c>
      <c r="L89" s="37"/>
      <c r="M89" s="38"/>
    </row>
    <row r="90" spans="2:13" ht="25" x14ac:dyDescent="0.25">
      <c r="B90" s="4"/>
      <c r="C90" s="4"/>
      <c r="D90" s="4"/>
      <c r="E90" s="4"/>
      <c r="F90" s="4"/>
      <c r="G90" s="4"/>
      <c r="H90" s="4"/>
      <c r="I90" s="4"/>
      <c r="J90" s="4"/>
      <c r="K90" s="4"/>
      <c r="L90" s="4"/>
      <c r="M90" s="4"/>
    </row>
    <row r="91" spans="2:13" ht="25" x14ac:dyDescent="0.25">
      <c r="B91" s="7" t="s">
        <v>165</v>
      </c>
      <c r="C91" s="4"/>
      <c r="D91" s="4"/>
      <c r="E91" s="4"/>
      <c r="F91" s="4"/>
      <c r="G91" s="4"/>
      <c r="H91" s="4"/>
      <c r="I91" s="4"/>
      <c r="J91" s="4"/>
      <c r="K91" s="4"/>
      <c r="L91" s="4"/>
      <c r="M91" s="4"/>
    </row>
    <row r="92" spans="2:13" ht="26" thickBot="1" x14ac:dyDescent="0.3">
      <c r="B92" s="8"/>
      <c r="C92" s="9"/>
      <c r="D92" s="4"/>
      <c r="E92" s="4"/>
      <c r="F92" s="4"/>
      <c r="G92" s="4"/>
      <c r="H92" s="4"/>
      <c r="I92" s="4"/>
      <c r="J92" s="4"/>
      <c r="K92" s="4"/>
      <c r="L92" s="4"/>
      <c r="M92" s="4"/>
    </row>
    <row r="93" spans="2:13" ht="59.25" customHeight="1" x14ac:dyDescent="0.2">
      <c r="B93" s="70" t="s">
        <v>4</v>
      </c>
      <c r="C93" s="71"/>
      <c r="D93" s="72" t="s">
        <v>166</v>
      </c>
      <c r="E93" s="72"/>
      <c r="F93" s="72"/>
      <c r="G93" s="72"/>
      <c r="H93" s="72"/>
      <c r="I93" s="72"/>
      <c r="J93" s="72"/>
      <c r="K93" s="72"/>
      <c r="L93" s="72"/>
      <c r="M93" s="73"/>
    </row>
    <row r="94" spans="2:13" ht="44" customHeight="1" x14ac:dyDescent="0.2">
      <c r="B94" s="87" t="s">
        <v>39</v>
      </c>
      <c r="C94" s="88"/>
      <c r="D94" s="76" t="s">
        <v>167</v>
      </c>
      <c r="E94" s="76"/>
      <c r="F94" s="76"/>
      <c r="G94" s="76"/>
      <c r="H94" s="76"/>
      <c r="I94" s="76"/>
      <c r="J94" s="76"/>
      <c r="K94" s="76"/>
      <c r="L94" s="76"/>
      <c r="M94" s="77"/>
    </row>
    <row r="95" spans="2:13" ht="46.25" customHeight="1" thickBot="1" x14ac:dyDescent="0.25">
      <c r="B95" s="89" t="s">
        <v>289</v>
      </c>
      <c r="C95" s="90"/>
      <c r="D95" s="91" t="s">
        <v>168</v>
      </c>
      <c r="E95" s="91"/>
      <c r="F95" s="91"/>
      <c r="G95" s="91"/>
      <c r="H95" s="91"/>
      <c r="I95" s="91"/>
      <c r="J95" s="91"/>
      <c r="K95" s="91"/>
      <c r="L95" s="91"/>
      <c r="M95" s="92"/>
    </row>
    <row r="96" spans="2:13" ht="25" x14ac:dyDescent="0.25">
      <c r="B96" s="8"/>
      <c r="C96" s="9"/>
      <c r="D96" s="4"/>
      <c r="E96" s="4"/>
      <c r="F96" s="4"/>
      <c r="G96" s="4"/>
      <c r="H96" s="4"/>
      <c r="I96" s="4"/>
      <c r="J96" s="4"/>
      <c r="K96" s="4"/>
      <c r="L96" s="4"/>
      <c r="M96" s="4"/>
    </row>
    <row r="97" spans="2:13" ht="25" x14ac:dyDescent="0.25">
      <c r="B97" s="4"/>
      <c r="C97" s="4"/>
      <c r="D97" s="4"/>
      <c r="E97" s="4"/>
      <c r="F97" s="4"/>
      <c r="G97" s="4"/>
      <c r="H97" s="4"/>
      <c r="I97" s="4"/>
      <c r="J97" s="4"/>
      <c r="K97" s="4"/>
      <c r="L97" s="4"/>
      <c r="M97" s="4"/>
    </row>
    <row r="98" spans="2:13" ht="25" x14ac:dyDescent="0.25">
      <c r="B98" s="3" t="s">
        <v>169</v>
      </c>
      <c r="C98" s="4"/>
      <c r="D98" s="4"/>
      <c r="E98" s="4"/>
      <c r="F98" s="4"/>
      <c r="G98" s="4"/>
      <c r="H98" s="4"/>
      <c r="I98" s="4"/>
      <c r="J98" s="4"/>
      <c r="K98" s="4"/>
      <c r="L98" s="4"/>
      <c r="M98" s="4"/>
    </row>
    <row r="99" spans="2:13" ht="26" thickBot="1" x14ac:dyDescent="0.3">
      <c r="B99" s="4"/>
      <c r="C99" s="4"/>
      <c r="D99" s="4"/>
      <c r="E99" s="4"/>
      <c r="F99" s="4"/>
      <c r="G99" s="4"/>
      <c r="H99" s="4"/>
      <c r="I99" s="4"/>
      <c r="J99" s="4"/>
      <c r="K99" s="4"/>
      <c r="L99" s="4"/>
      <c r="M99" s="4"/>
    </row>
    <row r="100" spans="2:13" ht="49.5" customHeight="1" x14ac:dyDescent="0.2">
      <c r="B100" s="61" t="s">
        <v>43</v>
      </c>
      <c r="C100" s="63" t="s">
        <v>44</v>
      </c>
      <c r="D100" s="93" t="s">
        <v>292</v>
      </c>
      <c r="E100" s="94"/>
      <c r="F100" s="94"/>
      <c r="G100" s="63" t="s">
        <v>45</v>
      </c>
      <c r="H100" s="63"/>
      <c r="I100" s="63"/>
      <c r="J100" s="63"/>
      <c r="K100" s="63"/>
      <c r="L100" s="63"/>
      <c r="M100" s="66"/>
    </row>
    <row r="101" spans="2:13" ht="72" customHeight="1" x14ac:dyDescent="0.2">
      <c r="B101" s="62"/>
      <c r="C101" s="64"/>
      <c r="D101" s="19" t="s">
        <v>46</v>
      </c>
      <c r="E101" s="19" t="s">
        <v>47</v>
      </c>
      <c r="F101" s="19" t="s">
        <v>48</v>
      </c>
      <c r="G101" s="67" t="s">
        <v>49</v>
      </c>
      <c r="H101" s="67"/>
      <c r="I101" s="67"/>
      <c r="J101" s="67"/>
      <c r="K101" s="67" t="s">
        <v>50</v>
      </c>
      <c r="L101" s="67"/>
      <c r="M101" s="68"/>
    </row>
    <row r="102" spans="2:13" ht="163" customHeight="1" x14ac:dyDescent="0.2">
      <c r="B102" s="56" t="s">
        <v>51</v>
      </c>
      <c r="C102" s="52" t="s">
        <v>170</v>
      </c>
      <c r="D102" s="22" t="s">
        <v>171</v>
      </c>
      <c r="E102" s="22" t="s">
        <v>172</v>
      </c>
      <c r="F102" s="22" t="s">
        <v>173</v>
      </c>
      <c r="G102" s="52" t="s">
        <v>174</v>
      </c>
      <c r="H102" s="52"/>
      <c r="I102" s="52"/>
      <c r="J102" s="52"/>
      <c r="K102" s="52" t="s">
        <v>175</v>
      </c>
      <c r="L102" s="54"/>
      <c r="M102" s="55"/>
    </row>
    <row r="103" spans="2:13" ht="156" customHeight="1" x14ac:dyDescent="0.2">
      <c r="B103" s="56"/>
      <c r="C103" s="52"/>
      <c r="D103" s="22" t="s">
        <v>176</v>
      </c>
      <c r="E103" s="22" t="s">
        <v>177</v>
      </c>
      <c r="F103" s="22" t="s">
        <v>178</v>
      </c>
      <c r="G103" s="52" t="s">
        <v>179</v>
      </c>
      <c r="H103" s="52"/>
      <c r="I103" s="52"/>
      <c r="J103" s="52"/>
      <c r="K103" s="52" t="s">
        <v>180</v>
      </c>
      <c r="L103" s="52"/>
      <c r="M103" s="53"/>
    </row>
    <row r="104" spans="2:13" ht="58.25" customHeight="1" x14ac:dyDescent="0.2">
      <c r="B104" s="56"/>
      <c r="C104" s="52"/>
      <c r="D104" s="22" t="s">
        <v>181</v>
      </c>
      <c r="E104" s="22" t="s">
        <v>123</v>
      </c>
      <c r="F104" s="22" t="s">
        <v>182</v>
      </c>
      <c r="G104" s="52" t="s">
        <v>183</v>
      </c>
      <c r="H104" s="52"/>
      <c r="I104" s="52"/>
      <c r="J104" s="52"/>
      <c r="K104" s="52" t="s">
        <v>184</v>
      </c>
      <c r="L104" s="52"/>
      <c r="M104" s="53"/>
    </row>
    <row r="105" spans="2:13" ht="101" customHeight="1" x14ac:dyDescent="0.2">
      <c r="B105" s="56"/>
      <c r="C105" s="52"/>
      <c r="D105" s="22" t="s">
        <v>185</v>
      </c>
      <c r="E105" s="22" t="s">
        <v>186</v>
      </c>
      <c r="F105" s="22" t="s">
        <v>187</v>
      </c>
      <c r="G105" s="52" t="s">
        <v>179</v>
      </c>
      <c r="H105" s="52"/>
      <c r="I105" s="52"/>
      <c r="J105" s="52"/>
      <c r="K105" s="52" t="s">
        <v>188</v>
      </c>
      <c r="L105" s="54"/>
      <c r="M105" s="55"/>
    </row>
    <row r="106" spans="2:13" ht="92" customHeight="1" x14ac:dyDescent="0.2">
      <c r="B106" s="56"/>
      <c r="C106" s="52"/>
      <c r="D106" s="22" t="s">
        <v>189</v>
      </c>
      <c r="E106" s="22" t="s">
        <v>190</v>
      </c>
      <c r="F106" s="22" t="s">
        <v>191</v>
      </c>
      <c r="G106" s="52" t="s">
        <v>179</v>
      </c>
      <c r="H106" s="52"/>
      <c r="I106" s="52"/>
      <c r="J106" s="52"/>
      <c r="K106" s="52" t="s">
        <v>188</v>
      </c>
      <c r="L106" s="54"/>
      <c r="M106" s="55"/>
    </row>
    <row r="107" spans="2:13" ht="119" x14ac:dyDescent="0.2">
      <c r="B107" s="56"/>
      <c r="C107" s="52"/>
      <c r="D107" s="23" t="s">
        <v>192</v>
      </c>
      <c r="E107" s="23" t="s">
        <v>193</v>
      </c>
      <c r="F107" s="23" t="s">
        <v>194</v>
      </c>
      <c r="G107" s="84" t="s">
        <v>286</v>
      </c>
      <c r="H107" s="85"/>
      <c r="I107" s="85"/>
      <c r="J107" s="85"/>
      <c r="K107" s="84" t="s">
        <v>101</v>
      </c>
      <c r="L107" s="84"/>
      <c r="M107" s="86"/>
    </row>
    <row r="108" spans="2:13" ht="243.75" customHeight="1" x14ac:dyDescent="0.2">
      <c r="B108" s="56"/>
      <c r="C108" s="22" t="s">
        <v>195</v>
      </c>
      <c r="D108" s="22" t="s">
        <v>196</v>
      </c>
      <c r="E108" s="22" t="s">
        <v>197</v>
      </c>
      <c r="F108" s="22" t="s">
        <v>198</v>
      </c>
      <c r="G108" s="52" t="s">
        <v>199</v>
      </c>
      <c r="H108" s="52"/>
      <c r="I108" s="52"/>
      <c r="J108" s="52"/>
      <c r="K108" s="52" t="s">
        <v>200</v>
      </c>
      <c r="L108" s="52"/>
      <c r="M108" s="53"/>
    </row>
    <row r="109" spans="2:13" ht="34" x14ac:dyDescent="0.2">
      <c r="B109" s="56"/>
      <c r="C109" s="18" t="s">
        <v>201</v>
      </c>
      <c r="D109" s="18" t="s">
        <v>202</v>
      </c>
      <c r="E109" s="18" t="s">
        <v>203</v>
      </c>
      <c r="F109" s="18" t="s">
        <v>204</v>
      </c>
      <c r="G109" s="52" t="s">
        <v>179</v>
      </c>
      <c r="H109" s="52"/>
      <c r="I109" s="52"/>
      <c r="J109" s="52"/>
      <c r="K109" s="52" t="s">
        <v>205</v>
      </c>
      <c r="L109" s="54"/>
      <c r="M109" s="55"/>
    </row>
    <row r="110" spans="2:13" ht="204" x14ac:dyDescent="0.2">
      <c r="B110" s="28" t="s">
        <v>67</v>
      </c>
      <c r="C110" s="22" t="s">
        <v>206</v>
      </c>
      <c r="D110" s="18" t="s">
        <v>207</v>
      </c>
      <c r="E110" s="22" t="s">
        <v>208</v>
      </c>
      <c r="F110" s="22" t="s">
        <v>209</v>
      </c>
      <c r="G110" s="54" t="s">
        <v>210</v>
      </c>
      <c r="H110" s="54"/>
      <c r="I110" s="54"/>
      <c r="J110" s="54"/>
      <c r="K110" s="52" t="s">
        <v>211</v>
      </c>
      <c r="L110" s="54"/>
      <c r="M110" s="55"/>
    </row>
    <row r="111" spans="2:13" ht="85" x14ac:dyDescent="0.2">
      <c r="B111" s="80" t="s">
        <v>83</v>
      </c>
      <c r="C111" s="22" t="s">
        <v>212</v>
      </c>
      <c r="D111" s="22" t="s">
        <v>213</v>
      </c>
      <c r="E111" s="22" t="s">
        <v>203</v>
      </c>
      <c r="F111" s="22" t="s">
        <v>213</v>
      </c>
      <c r="G111" s="52" t="s">
        <v>214</v>
      </c>
      <c r="H111" s="52"/>
      <c r="I111" s="52"/>
      <c r="J111" s="52"/>
      <c r="K111" s="52" t="s">
        <v>215</v>
      </c>
      <c r="L111" s="52"/>
      <c r="M111" s="53"/>
    </row>
    <row r="112" spans="2:13" ht="204" x14ac:dyDescent="0.2">
      <c r="B112" s="80"/>
      <c r="C112" s="22" t="s">
        <v>216</v>
      </c>
      <c r="D112" s="22" t="s">
        <v>217</v>
      </c>
      <c r="E112" s="22" t="s">
        <v>218</v>
      </c>
      <c r="F112" s="22" t="s">
        <v>219</v>
      </c>
      <c r="G112" s="52" t="s">
        <v>220</v>
      </c>
      <c r="H112" s="52"/>
      <c r="I112" s="52"/>
      <c r="J112" s="52"/>
      <c r="K112" s="52" t="s">
        <v>221</v>
      </c>
      <c r="L112" s="52"/>
      <c r="M112" s="53"/>
    </row>
    <row r="113" spans="2:13" ht="137" thickBot="1" x14ac:dyDescent="0.25">
      <c r="B113" s="81"/>
      <c r="C113" s="26" t="s">
        <v>161</v>
      </c>
      <c r="D113" s="26" t="s">
        <v>222</v>
      </c>
      <c r="E113" s="26" t="s">
        <v>163</v>
      </c>
      <c r="F113" s="27" t="s">
        <v>223</v>
      </c>
      <c r="G113" s="37" t="s">
        <v>224</v>
      </c>
      <c r="H113" s="37"/>
      <c r="I113" s="37"/>
      <c r="J113" s="37"/>
      <c r="K113" s="82" t="s">
        <v>225</v>
      </c>
      <c r="L113" s="82"/>
      <c r="M113" s="83"/>
    </row>
    <row r="114" spans="2:13" ht="25" x14ac:dyDescent="0.25">
      <c r="B114" s="4"/>
      <c r="C114" s="4"/>
      <c r="D114" s="4"/>
      <c r="E114" s="4"/>
      <c r="F114" s="4"/>
      <c r="G114" s="4"/>
      <c r="H114" s="4"/>
      <c r="I114" s="4"/>
      <c r="J114" s="4"/>
      <c r="K114" s="4"/>
      <c r="L114" s="4"/>
      <c r="M114" s="4"/>
    </row>
    <row r="115" spans="2:13" ht="25" x14ac:dyDescent="0.25">
      <c r="B115" s="4"/>
      <c r="C115" s="4"/>
      <c r="D115" s="4"/>
      <c r="E115" s="4"/>
      <c r="F115" s="4"/>
      <c r="G115" s="4"/>
      <c r="H115" s="4"/>
      <c r="I115" s="4"/>
      <c r="J115" s="4"/>
      <c r="K115" s="4"/>
      <c r="L115" s="4"/>
      <c r="M115" s="4"/>
    </row>
    <row r="116" spans="2:13" ht="42" customHeight="1" x14ac:dyDescent="0.25">
      <c r="B116" s="69" t="s">
        <v>226</v>
      </c>
      <c r="C116" s="69"/>
      <c r="D116" s="69"/>
      <c r="E116" s="69"/>
      <c r="F116" s="69"/>
      <c r="G116" s="69"/>
      <c r="H116" s="69"/>
      <c r="I116" s="69"/>
      <c r="J116" s="69"/>
      <c r="K116" s="69"/>
      <c r="L116" s="69"/>
      <c r="M116" s="69"/>
    </row>
    <row r="117" spans="2:13" ht="26" thickBot="1" x14ac:dyDescent="0.3">
      <c r="B117" s="4"/>
      <c r="C117" s="4"/>
      <c r="D117" s="4"/>
      <c r="E117" s="4"/>
      <c r="F117" s="4"/>
      <c r="G117" s="4"/>
      <c r="H117" s="4"/>
      <c r="I117" s="4"/>
      <c r="J117" s="4"/>
      <c r="K117" s="4"/>
      <c r="L117" s="4"/>
      <c r="M117" s="4"/>
    </row>
    <row r="118" spans="2:13" ht="48" customHeight="1" x14ac:dyDescent="0.2">
      <c r="B118" s="70" t="s">
        <v>4</v>
      </c>
      <c r="C118" s="71"/>
      <c r="D118" s="72" t="s">
        <v>227</v>
      </c>
      <c r="E118" s="72"/>
      <c r="F118" s="72"/>
      <c r="G118" s="72"/>
      <c r="H118" s="72"/>
      <c r="I118" s="72"/>
      <c r="J118" s="72"/>
      <c r="K118" s="72"/>
      <c r="L118" s="72"/>
      <c r="M118" s="73"/>
    </row>
    <row r="119" spans="2:13" ht="32.25" customHeight="1" x14ac:dyDescent="0.2">
      <c r="B119" s="74" t="s">
        <v>39</v>
      </c>
      <c r="C119" s="75"/>
      <c r="D119" s="76" t="s">
        <v>227</v>
      </c>
      <c r="E119" s="76"/>
      <c r="F119" s="76"/>
      <c r="G119" s="76"/>
      <c r="H119" s="76"/>
      <c r="I119" s="76"/>
      <c r="J119" s="76"/>
      <c r="K119" s="76"/>
      <c r="L119" s="76"/>
      <c r="M119" s="77"/>
    </row>
    <row r="120" spans="2:13" ht="117.75" customHeight="1" x14ac:dyDescent="0.2">
      <c r="B120" s="74" t="s">
        <v>290</v>
      </c>
      <c r="C120" s="75"/>
      <c r="D120" s="78" t="s">
        <v>228</v>
      </c>
      <c r="E120" s="78"/>
      <c r="F120" s="78"/>
      <c r="G120" s="78"/>
      <c r="H120" s="78"/>
      <c r="I120" s="78"/>
      <c r="J120" s="78"/>
      <c r="K120" s="78"/>
      <c r="L120" s="78"/>
      <c r="M120" s="79"/>
    </row>
    <row r="121" spans="2:13" ht="112.5" customHeight="1" thickBot="1" x14ac:dyDescent="0.25">
      <c r="B121" s="57" t="s">
        <v>291</v>
      </c>
      <c r="C121" s="58"/>
      <c r="D121" s="59" t="s">
        <v>229</v>
      </c>
      <c r="E121" s="59"/>
      <c r="F121" s="59"/>
      <c r="G121" s="59"/>
      <c r="H121" s="59"/>
      <c r="I121" s="59"/>
      <c r="J121" s="59"/>
      <c r="K121" s="59"/>
      <c r="L121" s="59"/>
      <c r="M121" s="60"/>
    </row>
    <row r="122" spans="2:13" ht="25" x14ac:dyDescent="0.25">
      <c r="B122" s="4"/>
      <c r="C122" s="4"/>
      <c r="D122" s="4"/>
      <c r="E122" s="4"/>
      <c r="F122" s="4"/>
      <c r="G122" s="4"/>
      <c r="H122" s="4"/>
      <c r="I122" s="4"/>
      <c r="J122" s="4"/>
      <c r="K122" s="4"/>
      <c r="L122" s="4"/>
      <c r="M122" s="4"/>
    </row>
    <row r="123" spans="2:13" ht="25" x14ac:dyDescent="0.25">
      <c r="B123" s="3" t="s">
        <v>230</v>
      </c>
      <c r="C123" s="4"/>
      <c r="D123" s="4"/>
      <c r="E123" s="4"/>
      <c r="F123" s="4"/>
      <c r="G123" s="4"/>
      <c r="H123" s="4"/>
      <c r="I123" s="4"/>
      <c r="J123" s="4"/>
      <c r="K123" s="4"/>
      <c r="L123" s="4"/>
      <c r="M123" s="4"/>
    </row>
    <row r="124" spans="2:13" ht="26" thickBot="1" x14ac:dyDescent="0.3">
      <c r="B124" s="4"/>
      <c r="C124" s="4"/>
      <c r="D124" s="4"/>
      <c r="E124" s="4"/>
      <c r="F124" s="4"/>
      <c r="G124" s="4"/>
      <c r="H124" s="4"/>
      <c r="I124" s="4"/>
      <c r="J124" s="4"/>
      <c r="K124" s="4"/>
      <c r="L124" s="4"/>
      <c r="M124" s="4"/>
    </row>
    <row r="125" spans="2:13" ht="62" customHeight="1" x14ac:dyDescent="0.2">
      <c r="B125" s="61" t="s">
        <v>43</v>
      </c>
      <c r="C125" s="63" t="s">
        <v>44</v>
      </c>
      <c r="D125" s="65" t="s">
        <v>285</v>
      </c>
      <c r="E125" s="63"/>
      <c r="F125" s="63"/>
      <c r="G125" s="63" t="s">
        <v>45</v>
      </c>
      <c r="H125" s="63"/>
      <c r="I125" s="63"/>
      <c r="J125" s="63"/>
      <c r="K125" s="63"/>
      <c r="L125" s="63"/>
      <c r="M125" s="66"/>
    </row>
    <row r="126" spans="2:13" ht="17" x14ac:dyDescent="0.2">
      <c r="B126" s="62"/>
      <c r="C126" s="64"/>
      <c r="D126" s="19" t="s">
        <v>46</v>
      </c>
      <c r="E126" s="19" t="s">
        <v>47</v>
      </c>
      <c r="F126" s="19" t="s">
        <v>48</v>
      </c>
      <c r="G126" s="67" t="s">
        <v>49</v>
      </c>
      <c r="H126" s="67"/>
      <c r="I126" s="67"/>
      <c r="J126" s="67"/>
      <c r="K126" s="67" t="s">
        <v>50</v>
      </c>
      <c r="L126" s="67"/>
      <c r="M126" s="68"/>
    </row>
    <row r="127" spans="2:13" ht="102" x14ac:dyDescent="0.2">
      <c r="B127" s="56" t="s">
        <v>51</v>
      </c>
      <c r="C127" s="18" t="s">
        <v>231</v>
      </c>
      <c r="D127" s="18" t="s">
        <v>232</v>
      </c>
      <c r="E127" s="18" t="s">
        <v>233</v>
      </c>
      <c r="F127" s="18" t="s">
        <v>234</v>
      </c>
      <c r="G127" s="52" t="s">
        <v>235</v>
      </c>
      <c r="H127" s="52"/>
      <c r="I127" s="52"/>
      <c r="J127" s="52"/>
      <c r="K127" s="52" t="s">
        <v>236</v>
      </c>
      <c r="L127" s="52"/>
      <c r="M127" s="53"/>
    </row>
    <row r="128" spans="2:13" ht="102" x14ac:dyDescent="0.2">
      <c r="B128" s="56"/>
      <c r="C128" s="29" t="s">
        <v>237</v>
      </c>
      <c r="D128" s="18" t="s">
        <v>238</v>
      </c>
      <c r="E128" s="18" t="s">
        <v>239</v>
      </c>
      <c r="F128" s="18" t="s">
        <v>240</v>
      </c>
      <c r="G128" s="52" t="s">
        <v>241</v>
      </c>
      <c r="H128" s="52"/>
      <c r="I128" s="52"/>
      <c r="J128" s="52"/>
      <c r="K128" s="52" t="s">
        <v>242</v>
      </c>
      <c r="L128" s="52"/>
      <c r="M128" s="53"/>
    </row>
    <row r="129" spans="2:13" ht="238" x14ac:dyDescent="0.2">
      <c r="B129" s="56"/>
      <c r="C129" s="29" t="s">
        <v>243</v>
      </c>
      <c r="D129" s="18" t="s">
        <v>244</v>
      </c>
      <c r="E129" s="18" t="s">
        <v>245</v>
      </c>
      <c r="F129" s="18" t="s">
        <v>234</v>
      </c>
      <c r="G129" s="52" t="s">
        <v>246</v>
      </c>
      <c r="H129" s="52"/>
      <c r="I129" s="52"/>
      <c r="J129" s="52"/>
      <c r="K129" s="52" t="s">
        <v>247</v>
      </c>
      <c r="L129" s="54"/>
      <c r="M129" s="55"/>
    </row>
    <row r="130" spans="2:13" ht="102" x14ac:dyDescent="0.2">
      <c r="B130" s="56"/>
      <c r="C130" s="29" t="s">
        <v>248</v>
      </c>
      <c r="D130" s="18" t="s">
        <v>249</v>
      </c>
      <c r="E130" s="18" t="s">
        <v>250</v>
      </c>
      <c r="F130" s="18" t="s">
        <v>234</v>
      </c>
      <c r="G130" s="52" t="s">
        <v>251</v>
      </c>
      <c r="H130" s="52"/>
      <c r="I130" s="52"/>
      <c r="J130" s="52"/>
      <c r="K130" s="52" t="s">
        <v>252</v>
      </c>
      <c r="L130" s="52"/>
      <c r="M130" s="53"/>
    </row>
    <row r="131" spans="2:13" ht="170" x14ac:dyDescent="0.2">
      <c r="B131" s="56"/>
      <c r="C131" s="29" t="s">
        <v>253</v>
      </c>
      <c r="D131" s="18" t="s">
        <v>254</v>
      </c>
      <c r="E131" s="18" t="s">
        <v>255</v>
      </c>
      <c r="F131" s="18" t="s">
        <v>234</v>
      </c>
      <c r="G131" s="52" t="s">
        <v>251</v>
      </c>
      <c r="H131" s="52"/>
      <c r="I131" s="52"/>
      <c r="J131" s="52"/>
      <c r="K131" s="52" t="s">
        <v>256</v>
      </c>
      <c r="L131" s="52"/>
      <c r="M131" s="53"/>
    </row>
    <row r="132" spans="2:13" ht="136" customHeight="1" x14ac:dyDescent="0.2">
      <c r="B132" s="56"/>
      <c r="C132" s="29" t="s">
        <v>257</v>
      </c>
      <c r="D132" s="18" t="s">
        <v>258</v>
      </c>
      <c r="E132" s="18" t="s">
        <v>259</v>
      </c>
      <c r="F132" s="18" t="s">
        <v>234</v>
      </c>
      <c r="G132" s="52" t="s">
        <v>251</v>
      </c>
      <c r="H132" s="52"/>
      <c r="I132" s="52"/>
      <c r="J132" s="52"/>
      <c r="K132" s="52" t="s">
        <v>260</v>
      </c>
      <c r="L132" s="54"/>
      <c r="M132" s="55"/>
    </row>
    <row r="133" spans="2:13" ht="193" customHeight="1" x14ac:dyDescent="0.2">
      <c r="B133" s="56"/>
      <c r="C133" s="29" t="s">
        <v>261</v>
      </c>
      <c r="D133" s="18" t="s">
        <v>262</v>
      </c>
      <c r="E133" s="18" t="s">
        <v>239</v>
      </c>
      <c r="F133" s="18" t="s">
        <v>234</v>
      </c>
      <c r="G133" s="52" t="s">
        <v>251</v>
      </c>
      <c r="H133" s="52"/>
      <c r="I133" s="52"/>
      <c r="J133" s="52"/>
      <c r="K133" s="52" t="s">
        <v>263</v>
      </c>
      <c r="L133" s="52"/>
      <c r="M133" s="53"/>
    </row>
    <row r="134" spans="2:13" ht="154" customHeight="1" x14ac:dyDescent="0.2">
      <c r="B134" s="56"/>
      <c r="C134" s="29" t="s">
        <v>264</v>
      </c>
      <c r="D134" s="18" t="s">
        <v>265</v>
      </c>
      <c r="E134" s="18" t="s">
        <v>239</v>
      </c>
      <c r="F134" s="18" t="s">
        <v>234</v>
      </c>
      <c r="G134" s="52" t="s">
        <v>251</v>
      </c>
      <c r="H134" s="52"/>
      <c r="I134" s="52"/>
      <c r="J134" s="52"/>
      <c r="K134" s="52" t="s">
        <v>266</v>
      </c>
      <c r="L134" s="52"/>
      <c r="M134" s="53"/>
    </row>
    <row r="135" spans="2:13" ht="256.5" customHeight="1" x14ac:dyDescent="0.2">
      <c r="B135" s="56"/>
      <c r="C135" s="29" t="s">
        <v>267</v>
      </c>
      <c r="D135" s="18" t="s">
        <v>268</v>
      </c>
      <c r="E135" s="18" t="s">
        <v>239</v>
      </c>
      <c r="F135" s="18" t="s">
        <v>234</v>
      </c>
      <c r="G135" s="52" t="s">
        <v>269</v>
      </c>
      <c r="H135" s="52"/>
      <c r="I135" s="52"/>
      <c r="J135" s="52"/>
      <c r="K135" s="52" t="s">
        <v>270</v>
      </c>
      <c r="L135" s="54"/>
      <c r="M135" s="55"/>
    </row>
    <row r="136" spans="2:13" ht="182" customHeight="1" x14ac:dyDescent="0.2">
      <c r="B136" s="28" t="s">
        <v>67</v>
      </c>
      <c r="C136" s="18" t="s">
        <v>271</v>
      </c>
      <c r="D136" s="18" t="s">
        <v>272</v>
      </c>
      <c r="E136" s="18" t="s">
        <v>273</v>
      </c>
      <c r="F136" s="18" t="s">
        <v>274</v>
      </c>
      <c r="G136" s="52" t="s">
        <v>275</v>
      </c>
      <c r="H136" s="52"/>
      <c r="I136" s="52"/>
      <c r="J136" s="52"/>
      <c r="K136" s="52" t="s">
        <v>276</v>
      </c>
      <c r="L136" s="52"/>
      <c r="M136" s="53"/>
    </row>
    <row r="137" spans="2:13" ht="282" customHeight="1" thickBot="1" x14ac:dyDescent="0.25">
      <c r="B137" s="30" t="s">
        <v>83</v>
      </c>
      <c r="C137" s="21" t="s">
        <v>277</v>
      </c>
      <c r="D137" s="21" t="s">
        <v>278</v>
      </c>
      <c r="E137" s="21" t="s">
        <v>218</v>
      </c>
      <c r="F137" s="21" t="s">
        <v>219</v>
      </c>
      <c r="G137" s="37" t="s">
        <v>279</v>
      </c>
      <c r="H137" s="37"/>
      <c r="I137" s="37"/>
      <c r="J137" s="37"/>
      <c r="K137" s="37" t="s">
        <v>280</v>
      </c>
      <c r="L137" s="37"/>
      <c r="M137" s="38"/>
    </row>
  </sheetData>
  <mergeCells count="201">
    <mergeCell ref="B3:M3"/>
    <mergeCell ref="B4:M4"/>
    <mergeCell ref="B9:C9"/>
    <mergeCell ref="D9:M9"/>
    <mergeCell ref="B10:C10"/>
    <mergeCell ref="D10:M10"/>
    <mergeCell ref="B5:M5"/>
    <mergeCell ref="K18:M18"/>
    <mergeCell ref="K19:M19"/>
    <mergeCell ref="K20:M20"/>
    <mergeCell ref="K21:M21"/>
    <mergeCell ref="K22:M22"/>
    <mergeCell ref="K23:M23"/>
    <mergeCell ref="B11:C11"/>
    <mergeCell ref="D11:M11"/>
    <mergeCell ref="B15:B17"/>
    <mergeCell ref="K16:M17"/>
    <mergeCell ref="K30:M30"/>
    <mergeCell ref="K31:M31"/>
    <mergeCell ref="K32:M32"/>
    <mergeCell ref="K33:M33"/>
    <mergeCell ref="K34:M34"/>
    <mergeCell ref="K24:M24"/>
    <mergeCell ref="K25:M25"/>
    <mergeCell ref="K26:M26"/>
    <mergeCell ref="K27:M27"/>
    <mergeCell ref="K28:M28"/>
    <mergeCell ref="K29:M29"/>
    <mergeCell ref="B51:C51"/>
    <mergeCell ref="D51:M51"/>
    <mergeCell ref="B55:B56"/>
    <mergeCell ref="C55:C56"/>
    <mergeCell ref="D55:F55"/>
    <mergeCell ref="G55:M55"/>
    <mergeCell ref="G56:J56"/>
    <mergeCell ref="K56:M56"/>
    <mergeCell ref="B39:M39"/>
    <mergeCell ref="B44:M44"/>
    <mergeCell ref="B49:C49"/>
    <mergeCell ref="D49:M49"/>
    <mergeCell ref="B50:C50"/>
    <mergeCell ref="D50:M50"/>
    <mergeCell ref="B60:B62"/>
    <mergeCell ref="G60:J60"/>
    <mergeCell ref="K60:M60"/>
    <mergeCell ref="G61:J61"/>
    <mergeCell ref="K61:M61"/>
    <mergeCell ref="G62:J62"/>
    <mergeCell ref="K62:M62"/>
    <mergeCell ref="B57:B59"/>
    <mergeCell ref="G57:J57"/>
    <mergeCell ref="K57:M57"/>
    <mergeCell ref="C58:C59"/>
    <mergeCell ref="G58:J58"/>
    <mergeCell ref="K58:M58"/>
    <mergeCell ref="G59:J59"/>
    <mergeCell ref="K59:M59"/>
    <mergeCell ref="B70:C70"/>
    <mergeCell ref="D70:M70"/>
    <mergeCell ref="B74:B75"/>
    <mergeCell ref="C74:C75"/>
    <mergeCell ref="D74:F74"/>
    <mergeCell ref="G74:M74"/>
    <mergeCell ref="G75:J75"/>
    <mergeCell ref="K75:M75"/>
    <mergeCell ref="G63:J63"/>
    <mergeCell ref="K63:M63"/>
    <mergeCell ref="B66:M66"/>
    <mergeCell ref="B68:C68"/>
    <mergeCell ref="D68:M68"/>
    <mergeCell ref="B69:C69"/>
    <mergeCell ref="D69:M69"/>
    <mergeCell ref="K79:M79"/>
    <mergeCell ref="G80:J80"/>
    <mergeCell ref="K80:M80"/>
    <mergeCell ref="B81:B84"/>
    <mergeCell ref="G81:J81"/>
    <mergeCell ref="K81:M81"/>
    <mergeCell ref="G82:J82"/>
    <mergeCell ref="K82:M82"/>
    <mergeCell ref="C83:C84"/>
    <mergeCell ref="G83:J83"/>
    <mergeCell ref="B76:B80"/>
    <mergeCell ref="G76:J76"/>
    <mergeCell ref="K76:M76"/>
    <mergeCell ref="G77:J77"/>
    <mergeCell ref="K77:M77"/>
    <mergeCell ref="G78:J78"/>
    <mergeCell ref="K78:M78"/>
    <mergeCell ref="G79:J79"/>
    <mergeCell ref="G88:J88"/>
    <mergeCell ref="K88:M88"/>
    <mergeCell ref="G89:J89"/>
    <mergeCell ref="K89:M89"/>
    <mergeCell ref="B93:C93"/>
    <mergeCell ref="D93:M93"/>
    <mergeCell ref="K83:M83"/>
    <mergeCell ref="G84:J84"/>
    <mergeCell ref="K84:M84"/>
    <mergeCell ref="B85:B89"/>
    <mergeCell ref="G85:J85"/>
    <mergeCell ref="K85:M85"/>
    <mergeCell ref="G86:J86"/>
    <mergeCell ref="K86:M86"/>
    <mergeCell ref="G87:J87"/>
    <mergeCell ref="K87:M87"/>
    <mergeCell ref="B102:B109"/>
    <mergeCell ref="C102:C107"/>
    <mergeCell ref="G102:J102"/>
    <mergeCell ref="K102:M102"/>
    <mergeCell ref="G103:J103"/>
    <mergeCell ref="K103:M103"/>
    <mergeCell ref="G104:J104"/>
    <mergeCell ref="K104:M104"/>
    <mergeCell ref="B94:C94"/>
    <mergeCell ref="D94:M94"/>
    <mergeCell ref="B95:C95"/>
    <mergeCell ref="D95:M95"/>
    <mergeCell ref="B100:B101"/>
    <mergeCell ref="C100:C101"/>
    <mergeCell ref="D100:F100"/>
    <mergeCell ref="G100:M100"/>
    <mergeCell ref="G101:J101"/>
    <mergeCell ref="K101:M101"/>
    <mergeCell ref="G108:J108"/>
    <mergeCell ref="K108:M108"/>
    <mergeCell ref="G109:J109"/>
    <mergeCell ref="K109:M109"/>
    <mergeCell ref="G110:J110"/>
    <mergeCell ref="K110:M110"/>
    <mergeCell ref="G105:J105"/>
    <mergeCell ref="K105:M105"/>
    <mergeCell ref="G106:J106"/>
    <mergeCell ref="K106:M106"/>
    <mergeCell ref="G107:J107"/>
    <mergeCell ref="K107:M107"/>
    <mergeCell ref="B118:C118"/>
    <mergeCell ref="D118:M118"/>
    <mergeCell ref="B119:C119"/>
    <mergeCell ref="D119:M119"/>
    <mergeCell ref="B120:C120"/>
    <mergeCell ref="D120:M120"/>
    <mergeCell ref="B111:B113"/>
    <mergeCell ref="G111:J111"/>
    <mergeCell ref="K111:M111"/>
    <mergeCell ref="G112:J112"/>
    <mergeCell ref="K112:M112"/>
    <mergeCell ref="G113:J113"/>
    <mergeCell ref="K113:M113"/>
    <mergeCell ref="B127:B135"/>
    <mergeCell ref="G127:J127"/>
    <mergeCell ref="K127:M127"/>
    <mergeCell ref="G128:J128"/>
    <mergeCell ref="K128:M128"/>
    <mergeCell ref="G129:J129"/>
    <mergeCell ref="K129:M129"/>
    <mergeCell ref="G130:J130"/>
    <mergeCell ref="B121:C121"/>
    <mergeCell ref="D121:M121"/>
    <mergeCell ref="B125:B126"/>
    <mergeCell ref="C125:C126"/>
    <mergeCell ref="D125:F125"/>
    <mergeCell ref="G125:M125"/>
    <mergeCell ref="G126:J126"/>
    <mergeCell ref="K126:M126"/>
    <mergeCell ref="K137:M137"/>
    <mergeCell ref="J16:J17"/>
    <mergeCell ref="J15:M15"/>
    <mergeCell ref="C15:I17"/>
    <mergeCell ref="C18:I18"/>
    <mergeCell ref="C19:I19"/>
    <mergeCell ref="C20:I20"/>
    <mergeCell ref="C21:I21"/>
    <mergeCell ref="C22:I22"/>
    <mergeCell ref="G137:J137"/>
    <mergeCell ref="G134:J134"/>
    <mergeCell ref="K134:M134"/>
    <mergeCell ref="G135:J135"/>
    <mergeCell ref="K135:M135"/>
    <mergeCell ref="G136:J136"/>
    <mergeCell ref="K136:M136"/>
    <mergeCell ref="K130:M130"/>
    <mergeCell ref="G131:J131"/>
    <mergeCell ref="K131:M131"/>
    <mergeCell ref="G132:J132"/>
    <mergeCell ref="K132:M132"/>
    <mergeCell ref="G133:J133"/>
    <mergeCell ref="K133:M133"/>
    <mergeCell ref="B116:M116"/>
    <mergeCell ref="C29:I29"/>
    <mergeCell ref="C30:I30"/>
    <mergeCell ref="C31:I31"/>
    <mergeCell ref="C32:I32"/>
    <mergeCell ref="C33:I33"/>
    <mergeCell ref="C34:I34"/>
    <mergeCell ref="C23:I23"/>
    <mergeCell ref="C24:I24"/>
    <mergeCell ref="C25:I25"/>
    <mergeCell ref="C26:I26"/>
    <mergeCell ref="C27:I27"/>
    <mergeCell ref="C28:I28"/>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B5032-DF62-7147-A4F1-70508DA25C5F}">
  <sheetPr>
    <tabColor rgb="FF002060"/>
  </sheetPr>
  <dimension ref="B2:S87"/>
  <sheetViews>
    <sheetView showGridLines="0" workbookViewId="0">
      <selection sqref="A1:XFD1048576"/>
    </sheetView>
  </sheetViews>
  <sheetFormatPr baseColWidth="10" defaultColWidth="8.5" defaultRowHeight="16" x14ac:dyDescent="0.2"/>
  <cols>
    <col min="2" max="2" width="17.33203125" customWidth="1"/>
    <col min="3" max="3" width="27" customWidth="1"/>
    <col min="4" max="4" width="44.5" customWidth="1"/>
    <col min="5" max="5" width="29.33203125" customWidth="1"/>
    <col min="6" max="6" width="25.5" customWidth="1"/>
    <col min="7" max="7" width="27.1640625" bestFit="1" customWidth="1"/>
    <col min="8" max="8" width="19" bestFit="1" customWidth="1"/>
    <col min="9" max="9" width="22.33203125" customWidth="1"/>
    <col min="10" max="10" width="26.33203125" customWidth="1"/>
    <col min="11" max="11" width="29.1640625" style="120" customWidth="1"/>
    <col min="12" max="12" width="16.5" bestFit="1" customWidth="1"/>
    <col min="13" max="13" width="12.33203125" bestFit="1" customWidth="1"/>
    <col min="15" max="15" width="9.83203125" bestFit="1" customWidth="1"/>
    <col min="18" max="18" width="26.83203125" customWidth="1"/>
    <col min="19" max="19" width="10.6640625" bestFit="1" customWidth="1"/>
    <col min="20" max="20" width="9.6640625" bestFit="1" customWidth="1"/>
  </cols>
  <sheetData>
    <row r="2" spans="2:11" ht="37" x14ac:dyDescent="0.45">
      <c r="B2" s="119" t="s">
        <v>294</v>
      </c>
      <c r="C2" s="119"/>
      <c r="D2" s="119"/>
    </row>
    <row r="3" spans="2:11" ht="24" x14ac:dyDescent="0.3">
      <c r="B3" s="121" t="s">
        <v>295</v>
      </c>
      <c r="C3" s="121"/>
      <c r="D3" s="121"/>
    </row>
    <row r="5" spans="2:11" ht="21" x14ac:dyDescent="0.25">
      <c r="B5" s="122" t="s">
        <v>296</v>
      </c>
      <c r="C5" s="122"/>
      <c r="D5" s="122"/>
    </row>
    <row r="6" spans="2:11" ht="17" thickBot="1" x14ac:dyDescent="0.25"/>
    <row r="7" spans="2:11" x14ac:dyDescent="0.2">
      <c r="B7" s="123"/>
      <c r="C7" s="124" t="s">
        <v>297</v>
      </c>
      <c r="D7" s="125" t="s">
        <v>298</v>
      </c>
      <c r="E7" s="126" t="s">
        <v>299</v>
      </c>
      <c r="F7" s="127"/>
      <c r="G7" s="127"/>
      <c r="H7" s="128"/>
      <c r="I7" s="129" t="s">
        <v>300</v>
      </c>
      <c r="J7" s="129" t="s">
        <v>301</v>
      </c>
      <c r="K7" s="129" t="s">
        <v>302</v>
      </c>
    </row>
    <row r="8" spans="2:11" ht="45" customHeight="1" thickBot="1" x14ac:dyDescent="0.25">
      <c r="B8" s="130"/>
      <c r="C8" s="131"/>
      <c r="D8" s="132"/>
      <c r="E8" s="133" t="s">
        <v>303</v>
      </c>
      <c r="F8" s="134" t="s">
        <v>304</v>
      </c>
      <c r="G8" s="134" t="s">
        <v>305</v>
      </c>
      <c r="H8" s="135" t="s">
        <v>306</v>
      </c>
      <c r="I8" s="136"/>
      <c r="J8" s="136"/>
      <c r="K8" s="136"/>
    </row>
    <row r="9" spans="2:11" ht="192" x14ac:dyDescent="0.2">
      <c r="B9" s="137" t="s">
        <v>307</v>
      </c>
      <c r="C9" s="138" t="s">
        <v>51</v>
      </c>
      <c r="D9" s="139" t="s">
        <v>308</v>
      </c>
      <c r="E9" s="140"/>
      <c r="F9" s="140"/>
      <c r="G9" s="141">
        <f>111835329*0.02056</f>
        <v>2299334.36424</v>
      </c>
      <c r="H9" s="142"/>
      <c r="I9" s="142"/>
      <c r="J9" s="143">
        <v>18500000</v>
      </c>
      <c r="K9" s="144">
        <f>J9/48</f>
        <v>385416.66666666669</v>
      </c>
    </row>
    <row r="10" spans="2:11" ht="144" x14ac:dyDescent="0.2">
      <c r="B10" s="145"/>
      <c r="C10" s="146"/>
      <c r="D10" s="147" t="s">
        <v>59</v>
      </c>
      <c r="E10" s="148"/>
      <c r="F10" s="148"/>
      <c r="G10" s="149"/>
      <c r="H10" s="150">
        <v>1308333</v>
      </c>
      <c r="I10" s="151" t="s">
        <v>309</v>
      </c>
      <c r="J10" s="152">
        <v>120000000</v>
      </c>
      <c r="K10" s="153">
        <f t="shared" ref="K10:K60" si="0">J10/48</f>
        <v>2500000</v>
      </c>
    </row>
    <row r="11" spans="2:11" ht="32" x14ac:dyDescent="0.2">
      <c r="B11" s="145"/>
      <c r="C11" s="146"/>
      <c r="D11" s="147" t="s">
        <v>63</v>
      </c>
      <c r="E11" s="154"/>
      <c r="F11" s="154"/>
      <c r="G11" s="154">
        <v>61533</v>
      </c>
      <c r="H11" s="155"/>
      <c r="I11" s="155">
        <v>3827.59</v>
      </c>
      <c r="J11" s="156">
        <f>G11*I11</f>
        <v>235523095.47</v>
      </c>
      <c r="K11" s="153">
        <f t="shared" si="0"/>
        <v>4906731.1556249997</v>
      </c>
    </row>
    <row r="12" spans="2:11" x14ac:dyDescent="0.2">
      <c r="B12" s="145"/>
      <c r="C12" s="146" t="s">
        <v>310</v>
      </c>
      <c r="D12" s="147" t="s">
        <v>69</v>
      </c>
      <c r="E12" s="154">
        <v>10753</v>
      </c>
      <c r="F12" s="154"/>
      <c r="G12" s="154">
        <v>32794</v>
      </c>
      <c r="H12" s="155"/>
      <c r="I12" s="155" t="s">
        <v>311</v>
      </c>
      <c r="J12" s="156">
        <f>(E12*70)+(G12*140)</f>
        <v>5343870</v>
      </c>
      <c r="K12" s="153">
        <f t="shared" si="0"/>
        <v>111330.625</v>
      </c>
    </row>
    <row r="13" spans="2:11" ht="32" x14ac:dyDescent="0.2">
      <c r="B13" s="145"/>
      <c r="C13" s="146"/>
      <c r="D13" s="147" t="s">
        <v>74</v>
      </c>
      <c r="E13" s="157"/>
      <c r="F13" s="157"/>
      <c r="G13" s="157">
        <v>61533</v>
      </c>
      <c r="H13" s="149"/>
      <c r="I13" s="155">
        <v>3827.59</v>
      </c>
      <c r="J13" s="156">
        <f>G13*I13</f>
        <v>235523095.47</v>
      </c>
      <c r="K13" s="153">
        <f t="shared" si="0"/>
        <v>4906731.1556249997</v>
      </c>
    </row>
    <row r="14" spans="2:11" ht="32" x14ac:dyDescent="0.2">
      <c r="B14" s="145"/>
      <c r="C14" s="146"/>
      <c r="D14" s="147" t="s">
        <v>312</v>
      </c>
      <c r="E14" s="157"/>
      <c r="F14" s="157"/>
      <c r="G14" s="157"/>
      <c r="H14" s="158">
        <v>3715</v>
      </c>
      <c r="I14" s="149"/>
      <c r="J14" s="156">
        <v>45166000</v>
      </c>
      <c r="K14" s="153">
        <f t="shared" si="0"/>
        <v>940958.33333333337</v>
      </c>
    </row>
    <row r="15" spans="2:11" ht="64" x14ac:dyDescent="0.2">
      <c r="B15" s="145"/>
      <c r="C15" s="159" t="s">
        <v>313</v>
      </c>
      <c r="D15" s="147" t="s">
        <v>314</v>
      </c>
      <c r="E15" s="157">
        <v>28522</v>
      </c>
      <c r="F15" s="157">
        <v>189995</v>
      </c>
      <c r="G15" s="157">
        <v>9379</v>
      </c>
      <c r="H15" s="149"/>
      <c r="I15" s="149">
        <v>9000</v>
      </c>
      <c r="J15" s="156">
        <v>2428596000</v>
      </c>
      <c r="K15" s="153">
        <f t="shared" si="0"/>
        <v>50595750</v>
      </c>
    </row>
    <row r="16" spans="2:11" ht="17" thickBot="1" x14ac:dyDescent="0.25">
      <c r="B16" s="160"/>
      <c r="C16" s="161" t="s">
        <v>315</v>
      </c>
      <c r="D16" s="162"/>
      <c r="E16" s="163"/>
      <c r="F16" s="163"/>
      <c r="G16" s="163"/>
      <c r="H16" s="163"/>
      <c r="I16" s="163"/>
      <c r="J16" s="164">
        <f>SUM(J9:J12,J14:J15)</f>
        <v>2853128965.4700003</v>
      </c>
      <c r="K16" s="165">
        <f t="shared" si="0"/>
        <v>59440186.780625008</v>
      </c>
    </row>
    <row r="17" spans="2:19" ht="144" x14ac:dyDescent="0.2">
      <c r="B17" s="137" t="s">
        <v>316</v>
      </c>
      <c r="C17" s="166" t="s">
        <v>51</v>
      </c>
      <c r="D17" s="139" t="s">
        <v>317</v>
      </c>
      <c r="E17" s="140">
        <v>1340906</v>
      </c>
      <c r="F17" s="140"/>
      <c r="G17" s="140"/>
      <c r="H17" s="141"/>
      <c r="I17" s="167"/>
      <c r="J17" s="168">
        <v>25750000</v>
      </c>
      <c r="K17" s="144">
        <f t="shared" si="0"/>
        <v>536458.33333333337</v>
      </c>
      <c r="S17" s="169"/>
    </row>
    <row r="18" spans="2:19" ht="128" x14ac:dyDescent="0.2">
      <c r="B18" s="145"/>
      <c r="C18" s="170"/>
      <c r="D18" s="171" t="s">
        <v>318</v>
      </c>
      <c r="E18" s="157"/>
      <c r="F18" s="157">
        <f>111835329*0.10714</f>
        <v>11982037.14906</v>
      </c>
      <c r="G18" s="148"/>
      <c r="H18" s="149"/>
      <c r="I18" s="149"/>
      <c r="J18" s="172">
        <v>4124600</v>
      </c>
      <c r="K18" s="153">
        <f t="shared" si="0"/>
        <v>85929.166666666672</v>
      </c>
    </row>
    <row r="19" spans="2:19" ht="48" x14ac:dyDescent="0.2">
      <c r="B19" s="145"/>
      <c r="C19" s="170"/>
      <c r="D19" s="147" t="s">
        <v>107</v>
      </c>
      <c r="E19" s="173">
        <v>2684048</v>
      </c>
      <c r="F19" s="148"/>
      <c r="G19" s="148"/>
      <c r="H19" s="149"/>
      <c r="I19" s="149"/>
      <c r="J19" s="172">
        <v>5932100000</v>
      </c>
      <c r="K19" s="153">
        <f t="shared" si="0"/>
        <v>123585416.66666667</v>
      </c>
    </row>
    <row r="20" spans="2:19" s="177" customFormat="1" ht="32" x14ac:dyDescent="0.2">
      <c r="B20" s="145"/>
      <c r="C20" s="170"/>
      <c r="D20" s="174" t="s">
        <v>111</v>
      </c>
      <c r="E20" s="148"/>
      <c r="F20" s="148"/>
      <c r="G20" s="148"/>
      <c r="H20" s="149"/>
      <c r="I20" s="149"/>
      <c r="J20" s="175"/>
      <c r="K20" s="153">
        <f t="shared" si="0"/>
        <v>0</v>
      </c>
      <c r="L20" s="176"/>
    </row>
    <row r="21" spans="2:19" s="177" customFormat="1" ht="32" x14ac:dyDescent="0.2">
      <c r="B21" s="145"/>
      <c r="C21" s="170"/>
      <c r="D21" s="174" t="s">
        <v>116</v>
      </c>
      <c r="E21" s="148"/>
      <c r="F21" s="148"/>
      <c r="G21" s="148"/>
      <c r="H21" s="178" t="s">
        <v>118</v>
      </c>
      <c r="I21" s="149"/>
      <c r="J21" s="175"/>
      <c r="K21" s="153">
        <f t="shared" si="0"/>
        <v>0</v>
      </c>
    </row>
    <row r="22" spans="2:19" ht="80" x14ac:dyDescent="0.2">
      <c r="B22" s="145"/>
      <c r="C22" s="170" t="s">
        <v>310</v>
      </c>
      <c r="D22" s="147" t="s">
        <v>122</v>
      </c>
      <c r="E22" s="148"/>
      <c r="F22" s="148"/>
      <c r="G22" s="148"/>
      <c r="H22" s="158" t="s">
        <v>319</v>
      </c>
      <c r="I22" s="149"/>
      <c r="J22" s="156">
        <v>657600</v>
      </c>
      <c r="K22" s="153">
        <f t="shared" si="0"/>
        <v>13700</v>
      </c>
    </row>
    <row r="23" spans="2:19" ht="32" x14ac:dyDescent="0.2">
      <c r="B23" s="145"/>
      <c r="C23" s="170"/>
      <c r="D23" s="174" t="s">
        <v>128</v>
      </c>
      <c r="E23" s="179">
        <v>28096</v>
      </c>
      <c r="F23" s="180"/>
      <c r="G23" s="180"/>
      <c r="H23" s="155"/>
      <c r="I23" s="155">
        <v>5765.8327909999998</v>
      </c>
      <c r="J23" s="156">
        <f>E23*I23</f>
        <v>161996838.095936</v>
      </c>
      <c r="K23" s="153">
        <f t="shared" si="0"/>
        <v>3374934.1269986667</v>
      </c>
    </row>
    <row r="24" spans="2:19" ht="32" x14ac:dyDescent="0.2">
      <c r="B24" s="145"/>
      <c r="C24" s="170"/>
      <c r="D24" s="147" t="s">
        <v>134</v>
      </c>
      <c r="E24" s="148"/>
      <c r="F24" s="148"/>
      <c r="G24" s="148"/>
      <c r="H24" s="149">
        <v>3159118</v>
      </c>
      <c r="I24" s="149" t="s">
        <v>320</v>
      </c>
      <c r="J24" s="156">
        <v>6044788000</v>
      </c>
      <c r="K24" s="153">
        <f t="shared" si="0"/>
        <v>125933083.33333333</v>
      </c>
    </row>
    <row r="25" spans="2:19" ht="32" x14ac:dyDescent="0.2">
      <c r="B25" s="145"/>
      <c r="C25" s="170"/>
      <c r="D25" s="174" t="s">
        <v>139</v>
      </c>
      <c r="E25" s="148"/>
      <c r="F25" s="181">
        <v>1936868</v>
      </c>
      <c r="G25" s="148"/>
      <c r="H25" s="149"/>
      <c r="I25" s="149">
        <v>1800</v>
      </c>
      <c r="J25" s="156">
        <v>3499837200</v>
      </c>
      <c r="K25" s="153">
        <f t="shared" si="0"/>
        <v>72913275</v>
      </c>
    </row>
    <row r="26" spans="2:19" x14ac:dyDescent="0.2">
      <c r="B26" s="145"/>
      <c r="C26" s="170" t="s">
        <v>143</v>
      </c>
      <c r="D26" s="174" t="s">
        <v>145</v>
      </c>
      <c r="E26" s="148"/>
      <c r="F26" s="148"/>
      <c r="G26" s="148"/>
      <c r="H26" s="157">
        <v>111835329</v>
      </c>
      <c r="I26" s="149"/>
      <c r="J26" s="156"/>
      <c r="K26" s="153">
        <f t="shared" si="0"/>
        <v>0</v>
      </c>
    </row>
    <row r="27" spans="2:19" ht="32" x14ac:dyDescent="0.2">
      <c r="B27" s="145"/>
      <c r="C27" s="170"/>
      <c r="D27" s="171" t="s">
        <v>321</v>
      </c>
      <c r="E27" s="148"/>
      <c r="F27" s="148">
        <v>1927619</v>
      </c>
      <c r="G27" s="148"/>
      <c r="H27" s="158"/>
      <c r="I27" s="158">
        <v>60</v>
      </c>
      <c r="J27" s="156">
        <f>I27*1927619</f>
        <v>115657140</v>
      </c>
      <c r="K27" s="153">
        <f t="shared" si="0"/>
        <v>2409523.75</v>
      </c>
    </row>
    <row r="28" spans="2:19" s="177" customFormat="1" ht="32" x14ac:dyDescent="0.2">
      <c r="B28" s="145"/>
      <c r="C28" s="170"/>
      <c r="D28" s="171" t="s">
        <v>154</v>
      </c>
      <c r="E28" s="182"/>
      <c r="F28" s="183" t="s">
        <v>322</v>
      </c>
      <c r="G28" s="183"/>
      <c r="H28" s="184"/>
      <c r="I28" s="184" t="s">
        <v>322</v>
      </c>
      <c r="J28" s="185"/>
      <c r="K28" s="153">
        <f t="shared" si="0"/>
        <v>0</v>
      </c>
    </row>
    <row r="29" spans="2:19" ht="32" x14ac:dyDescent="0.2">
      <c r="B29" s="145"/>
      <c r="C29" s="170"/>
      <c r="D29" s="171" t="s">
        <v>158</v>
      </c>
      <c r="E29" s="148"/>
      <c r="F29" s="148"/>
      <c r="G29" s="148"/>
      <c r="H29" s="157">
        <v>111835329</v>
      </c>
      <c r="I29" s="149"/>
      <c r="J29" s="156"/>
      <c r="K29" s="153">
        <f t="shared" si="0"/>
        <v>0</v>
      </c>
      <c r="R29" s="186">
        <f>H29+H26</f>
        <v>223670658</v>
      </c>
    </row>
    <row r="30" spans="2:19" ht="32" x14ac:dyDescent="0.2">
      <c r="B30" s="145"/>
      <c r="C30" s="170"/>
      <c r="D30" s="174" t="s">
        <v>323</v>
      </c>
      <c r="E30" s="151"/>
      <c r="F30" s="151"/>
      <c r="G30" s="151"/>
      <c r="H30" s="187">
        <f>25000*17</f>
        <v>425000</v>
      </c>
      <c r="I30" s="178">
        <v>1067</v>
      </c>
      <c r="J30" s="152">
        <f>25000*1067*17</f>
        <v>453475000</v>
      </c>
      <c r="K30" s="153">
        <f t="shared" si="0"/>
        <v>9447395.833333334</v>
      </c>
      <c r="M30" s="188"/>
    </row>
    <row r="31" spans="2:19" ht="32" x14ac:dyDescent="0.2">
      <c r="B31" s="145"/>
      <c r="C31" s="170"/>
      <c r="D31" s="174"/>
      <c r="E31" s="151"/>
      <c r="F31" s="151"/>
      <c r="G31" s="151"/>
      <c r="H31" s="187">
        <f>25000*17</f>
        <v>425000</v>
      </c>
      <c r="I31" s="178" t="s">
        <v>324</v>
      </c>
      <c r="J31" s="152">
        <f>25000*2400*17</f>
        <v>1020000000</v>
      </c>
      <c r="K31" s="153">
        <f t="shared" si="0"/>
        <v>21250000</v>
      </c>
      <c r="M31" s="189"/>
    </row>
    <row r="32" spans="2:19" ht="17" thickBot="1" x14ac:dyDescent="0.25">
      <c r="B32" s="160"/>
      <c r="C32" s="190"/>
      <c r="D32" s="191" t="s">
        <v>315</v>
      </c>
      <c r="E32" s="192"/>
      <c r="F32" s="192"/>
      <c r="G32" s="192"/>
      <c r="H32" s="192"/>
      <c r="I32" s="192"/>
      <c r="J32" s="164">
        <f>SUM(J18:J31)</f>
        <v>17232636378.095936</v>
      </c>
      <c r="K32" s="165">
        <f t="shared" si="0"/>
        <v>359013257.87699866</v>
      </c>
    </row>
    <row r="33" spans="2:11" x14ac:dyDescent="0.2">
      <c r="B33" s="137" t="s">
        <v>325</v>
      </c>
      <c r="C33" s="166" t="s">
        <v>51</v>
      </c>
      <c r="D33" s="193" t="s">
        <v>171</v>
      </c>
      <c r="E33" s="140"/>
      <c r="F33" s="141">
        <f>111835329*0.10714</f>
        <v>11982037.14906</v>
      </c>
      <c r="G33" s="140"/>
      <c r="H33" s="167"/>
      <c r="I33" s="167"/>
      <c r="J33" s="194">
        <v>25750000</v>
      </c>
      <c r="K33" s="144">
        <f t="shared" si="0"/>
        <v>536458.33333333337</v>
      </c>
    </row>
    <row r="34" spans="2:11" x14ac:dyDescent="0.2">
      <c r="B34" s="145"/>
      <c r="C34" s="170"/>
      <c r="D34" s="174" t="s">
        <v>176</v>
      </c>
      <c r="E34" s="148"/>
      <c r="F34" s="157">
        <f>111835329*0.03099</f>
        <v>3465776.84571</v>
      </c>
      <c r="G34" s="148"/>
      <c r="H34" s="157"/>
      <c r="I34" s="149"/>
      <c r="J34" s="195"/>
      <c r="K34" s="153">
        <f t="shared" si="0"/>
        <v>0</v>
      </c>
    </row>
    <row r="35" spans="2:11" x14ac:dyDescent="0.2">
      <c r="B35" s="145"/>
      <c r="C35" s="170"/>
      <c r="D35" s="174" t="s">
        <v>181</v>
      </c>
      <c r="E35" s="148"/>
      <c r="F35" s="148"/>
      <c r="G35" s="148"/>
      <c r="H35" s="149"/>
      <c r="I35" s="149"/>
      <c r="J35" s="195"/>
      <c r="K35" s="153">
        <f t="shared" si="0"/>
        <v>0</v>
      </c>
    </row>
    <row r="36" spans="2:11" ht="32" x14ac:dyDescent="0.2">
      <c r="B36" s="145"/>
      <c r="C36" s="170"/>
      <c r="D36" s="174" t="s">
        <v>185</v>
      </c>
      <c r="E36" s="157">
        <f>111835329*0.04127</f>
        <v>4615444.02783</v>
      </c>
      <c r="F36" s="148"/>
      <c r="G36" s="148"/>
      <c r="H36" s="149"/>
      <c r="I36" s="149"/>
      <c r="J36" s="195"/>
      <c r="K36" s="153">
        <f t="shared" si="0"/>
        <v>0</v>
      </c>
    </row>
    <row r="37" spans="2:11" ht="32" x14ac:dyDescent="0.2">
      <c r="B37" s="145"/>
      <c r="C37" s="170"/>
      <c r="D37" s="174" t="s">
        <v>189</v>
      </c>
      <c r="E37" s="157">
        <f>111835329*0.04127</f>
        <v>4615444.02783</v>
      </c>
      <c r="F37" s="148"/>
      <c r="G37" s="157">
        <f>111835329*0.02056</f>
        <v>2299334.36424</v>
      </c>
      <c r="H37" s="149"/>
      <c r="I37" s="149"/>
      <c r="J37" s="195"/>
      <c r="K37" s="153">
        <f t="shared" si="0"/>
        <v>0</v>
      </c>
    </row>
    <row r="38" spans="2:11" ht="128" x14ac:dyDescent="0.2">
      <c r="B38" s="145"/>
      <c r="C38" s="170"/>
      <c r="D38" s="196" t="s">
        <v>326</v>
      </c>
      <c r="E38" s="148"/>
      <c r="F38" s="148"/>
      <c r="G38" s="157">
        <f>111835329*0.02056</f>
        <v>2299334.36424</v>
      </c>
      <c r="H38" s="149"/>
      <c r="I38" s="149"/>
      <c r="J38" s="195"/>
      <c r="K38" s="153">
        <f t="shared" si="0"/>
        <v>0</v>
      </c>
    </row>
    <row r="39" spans="2:11" ht="32" x14ac:dyDescent="0.2">
      <c r="B39" s="145"/>
      <c r="C39" s="170"/>
      <c r="D39" s="197" t="s">
        <v>327</v>
      </c>
      <c r="E39" s="157">
        <f>111835329*0.04127</f>
        <v>4615444.02783</v>
      </c>
      <c r="F39" s="148"/>
      <c r="G39" s="157">
        <f>111835329*0.02056</f>
        <v>2299334.36424</v>
      </c>
      <c r="H39" s="149"/>
      <c r="I39" s="149"/>
      <c r="J39" s="195"/>
      <c r="K39" s="153">
        <f t="shared" si="0"/>
        <v>0</v>
      </c>
    </row>
    <row r="40" spans="2:11" x14ac:dyDescent="0.2">
      <c r="B40" s="145"/>
      <c r="C40" s="170"/>
      <c r="D40" s="174" t="s">
        <v>196</v>
      </c>
      <c r="E40" s="148"/>
      <c r="F40" s="179">
        <v>1936868</v>
      </c>
      <c r="G40" s="180"/>
      <c r="H40" s="155"/>
      <c r="I40" s="155" t="s">
        <v>322</v>
      </c>
      <c r="J40" s="198"/>
      <c r="K40" s="153">
        <f t="shared" si="0"/>
        <v>0</v>
      </c>
    </row>
    <row r="41" spans="2:11" ht="192" x14ac:dyDescent="0.2">
      <c r="B41" s="145"/>
      <c r="C41" s="170" t="s">
        <v>328</v>
      </c>
      <c r="D41" s="199" t="s">
        <v>329</v>
      </c>
      <c r="E41" s="180"/>
      <c r="F41" s="180"/>
      <c r="G41" s="180"/>
      <c r="H41" s="178">
        <v>76</v>
      </c>
      <c r="I41" s="178" t="s">
        <v>330</v>
      </c>
      <c r="J41" s="156">
        <f>700000</f>
        <v>700000</v>
      </c>
      <c r="K41" s="153">
        <f t="shared" si="0"/>
        <v>14583.333333333334</v>
      </c>
    </row>
    <row r="42" spans="2:11" ht="160" x14ac:dyDescent="0.2">
      <c r="B42" s="145"/>
      <c r="C42" s="170"/>
      <c r="D42" s="197" t="s">
        <v>331</v>
      </c>
      <c r="E42" s="148"/>
      <c r="F42" s="148"/>
      <c r="G42" s="157"/>
      <c r="H42" s="187"/>
      <c r="I42" s="178" t="s">
        <v>332</v>
      </c>
      <c r="J42" s="156">
        <f>700000</f>
        <v>700000</v>
      </c>
      <c r="K42" s="153">
        <f t="shared" si="0"/>
        <v>14583.333333333334</v>
      </c>
    </row>
    <row r="43" spans="2:11" ht="32" x14ac:dyDescent="0.2">
      <c r="B43" s="145"/>
      <c r="C43" s="200" t="s">
        <v>310</v>
      </c>
      <c r="D43" s="147" t="s">
        <v>213</v>
      </c>
      <c r="E43" s="154">
        <v>28096</v>
      </c>
      <c r="F43" s="180"/>
      <c r="G43" s="180"/>
      <c r="H43" s="155"/>
      <c r="I43" s="155">
        <v>5765.8327909999998</v>
      </c>
      <c r="J43" s="156">
        <v>161996838.095936</v>
      </c>
      <c r="K43" s="153">
        <f t="shared" si="0"/>
        <v>3374934.1269986667</v>
      </c>
    </row>
    <row r="44" spans="2:11" ht="192" x14ac:dyDescent="0.2">
      <c r="B44" s="145"/>
      <c r="C44" s="146" t="s">
        <v>83</v>
      </c>
      <c r="D44" s="147" t="s">
        <v>333</v>
      </c>
      <c r="E44" s="181">
        <v>28522</v>
      </c>
      <c r="F44" s="181">
        <v>189995</v>
      </c>
      <c r="G44" s="181">
        <v>9379</v>
      </c>
      <c r="H44" s="149"/>
      <c r="I44" s="149">
        <v>9000</v>
      </c>
      <c r="J44" s="156">
        <v>2428596000</v>
      </c>
      <c r="K44" s="153">
        <f t="shared" si="0"/>
        <v>50595750</v>
      </c>
    </row>
    <row r="45" spans="2:11" ht="32" x14ac:dyDescent="0.2">
      <c r="B45" s="145"/>
      <c r="C45" s="146"/>
      <c r="D45" s="147" t="s">
        <v>334</v>
      </c>
      <c r="E45" s="187">
        <f>20000*17</f>
        <v>340000</v>
      </c>
      <c r="F45" s="151"/>
      <c r="G45" s="151"/>
      <c r="H45" s="178"/>
      <c r="I45" s="178">
        <v>18</v>
      </c>
      <c r="J45" s="152">
        <v>6120000</v>
      </c>
      <c r="K45" s="153">
        <f t="shared" si="0"/>
        <v>127500</v>
      </c>
    </row>
    <row r="46" spans="2:11" ht="64" x14ac:dyDescent="0.2">
      <c r="B46" s="145"/>
      <c r="C46" s="146"/>
      <c r="D46" s="147" t="s">
        <v>335</v>
      </c>
      <c r="E46" s="151"/>
      <c r="F46" s="151"/>
      <c r="G46" s="151"/>
      <c r="H46" s="187">
        <f>5*17</f>
        <v>85</v>
      </c>
      <c r="I46" s="178">
        <v>47085</v>
      </c>
      <c r="J46" s="152">
        <v>4002225</v>
      </c>
      <c r="K46" s="153">
        <f t="shared" si="0"/>
        <v>83379.6875</v>
      </c>
    </row>
    <row r="47" spans="2:11" ht="17" thickBot="1" x14ac:dyDescent="0.25">
      <c r="B47" s="160"/>
      <c r="C47" s="201"/>
      <c r="D47" s="191" t="s">
        <v>315</v>
      </c>
      <c r="E47" s="163"/>
      <c r="F47" s="163"/>
      <c r="G47" s="163"/>
      <c r="H47" s="163"/>
      <c r="I47" s="163"/>
      <c r="J47" s="164">
        <f>SUM(J33:J42,J44:J46)</f>
        <v>2465868225</v>
      </c>
      <c r="K47" s="165">
        <f t="shared" si="0"/>
        <v>51372254.6875</v>
      </c>
    </row>
    <row r="48" spans="2:11" ht="96" x14ac:dyDescent="0.2">
      <c r="B48" s="137" t="s">
        <v>336</v>
      </c>
      <c r="C48" s="166" t="s">
        <v>51</v>
      </c>
      <c r="D48" s="193" t="s">
        <v>232</v>
      </c>
      <c r="E48" s="140"/>
      <c r="F48" s="141">
        <f>111835329*0.10714</f>
        <v>11982037.14906</v>
      </c>
      <c r="G48" s="140"/>
      <c r="H48" s="167"/>
      <c r="I48" s="167"/>
      <c r="J48" s="143">
        <v>4124600</v>
      </c>
      <c r="K48" s="144">
        <f t="shared" si="0"/>
        <v>85929.166666666672</v>
      </c>
    </row>
    <row r="49" spans="2:18" ht="48" x14ac:dyDescent="0.2">
      <c r="B49" s="145"/>
      <c r="C49" s="170"/>
      <c r="D49" s="147" t="s">
        <v>337</v>
      </c>
      <c r="E49" s="148"/>
      <c r="F49" s="148"/>
      <c r="G49" s="148"/>
      <c r="H49" s="187">
        <v>840</v>
      </c>
      <c r="I49" s="155">
        <v>11904.76</v>
      </c>
      <c r="J49" s="156">
        <f>I49*840</f>
        <v>9999998.4000000004</v>
      </c>
      <c r="K49" s="153">
        <f t="shared" si="0"/>
        <v>208333.30000000002</v>
      </c>
    </row>
    <row r="50" spans="2:18" ht="224" x14ac:dyDescent="0.2">
      <c r="B50" s="145"/>
      <c r="C50" s="170"/>
      <c r="D50" s="174" t="s">
        <v>244</v>
      </c>
      <c r="E50" s="148"/>
      <c r="F50" s="157">
        <f>111835329*0.10714</f>
        <v>11982037.14906</v>
      </c>
      <c r="G50" s="148"/>
      <c r="H50" s="149"/>
      <c r="I50" s="149"/>
      <c r="J50" s="152">
        <v>800000</v>
      </c>
      <c r="K50" s="153">
        <f t="shared" si="0"/>
        <v>16666.666666666668</v>
      </c>
    </row>
    <row r="51" spans="2:18" ht="80" x14ac:dyDescent="0.2">
      <c r="B51" s="145"/>
      <c r="C51" s="170"/>
      <c r="D51" s="174" t="s">
        <v>249</v>
      </c>
      <c r="E51" s="148"/>
      <c r="F51" s="157">
        <f>111835329*0.10714</f>
        <v>11982037.14906</v>
      </c>
      <c r="G51" s="148"/>
      <c r="H51" s="149"/>
      <c r="I51" s="149"/>
      <c r="J51" s="152">
        <v>5000000</v>
      </c>
      <c r="K51" s="153">
        <f t="shared" si="0"/>
        <v>104166.66666666667</v>
      </c>
    </row>
    <row r="52" spans="2:18" ht="160" x14ac:dyDescent="0.2">
      <c r="B52" s="145"/>
      <c r="C52" s="170"/>
      <c r="D52" s="147" t="s">
        <v>338</v>
      </c>
      <c r="E52" s="148"/>
      <c r="F52" s="157">
        <f>111835329*0.10714</f>
        <v>11982037.14906</v>
      </c>
      <c r="G52" s="148"/>
      <c r="H52" s="149"/>
      <c r="I52" s="149"/>
      <c r="J52" s="152">
        <v>800000</v>
      </c>
      <c r="K52" s="153">
        <f t="shared" si="0"/>
        <v>16666.666666666668</v>
      </c>
    </row>
    <row r="53" spans="2:18" ht="80" x14ac:dyDescent="0.2">
      <c r="B53" s="145"/>
      <c r="C53" s="170"/>
      <c r="D53" s="174" t="s">
        <v>339</v>
      </c>
      <c r="E53" s="148"/>
      <c r="F53" s="157">
        <f>111835329*0.10714</f>
        <v>11982037.14906</v>
      </c>
      <c r="G53" s="148"/>
      <c r="H53" s="149"/>
      <c r="I53" s="149"/>
      <c r="J53" s="152">
        <v>5000000</v>
      </c>
      <c r="K53" s="153">
        <f t="shared" si="0"/>
        <v>104166.66666666667</v>
      </c>
    </row>
    <row r="54" spans="2:18" ht="48" x14ac:dyDescent="0.2">
      <c r="B54" s="145"/>
      <c r="C54" s="170"/>
      <c r="D54" s="197" t="s">
        <v>340</v>
      </c>
      <c r="E54" s="148"/>
      <c r="F54" s="148"/>
      <c r="G54" s="148"/>
      <c r="H54" s="187">
        <v>840</v>
      </c>
      <c r="I54" s="155">
        <v>11904.76</v>
      </c>
      <c r="J54" s="156">
        <f>I54*840</f>
        <v>9999998.4000000004</v>
      </c>
      <c r="K54" s="153">
        <f t="shared" si="0"/>
        <v>208333.30000000002</v>
      </c>
    </row>
    <row r="55" spans="2:18" ht="64" x14ac:dyDescent="0.2">
      <c r="B55" s="145"/>
      <c r="C55" s="170"/>
      <c r="D55" s="174" t="s">
        <v>265</v>
      </c>
      <c r="E55" s="148"/>
      <c r="F55" s="157">
        <f>111835329*0.10714</f>
        <v>11982037.14906</v>
      </c>
      <c r="G55" s="148"/>
      <c r="H55" s="149"/>
      <c r="I55" s="149"/>
      <c r="J55" s="152">
        <v>5000000</v>
      </c>
      <c r="K55" s="153">
        <f t="shared" si="0"/>
        <v>104166.66666666667</v>
      </c>
    </row>
    <row r="56" spans="2:18" ht="208" x14ac:dyDescent="0.3">
      <c r="B56" s="145"/>
      <c r="C56" s="170"/>
      <c r="D56" s="147" t="s">
        <v>341</v>
      </c>
      <c r="E56" s="148"/>
      <c r="F56" s="202">
        <v>593437</v>
      </c>
      <c r="G56" s="148"/>
      <c r="H56" s="149"/>
      <c r="I56" s="158" t="s">
        <v>342</v>
      </c>
      <c r="J56" s="152">
        <v>189970000</v>
      </c>
      <c r="K56" s="153">
        <f t="shared" si="0"/>
        <v>3957708.3333333335</v>
      </c>
      <c r="R56" s="203">
        <f>21792+21792+108961+440892</f>
        <v>593437</v>
      </c>
    </row>
    <row r="57" spans="2:18" x14ac:dyDescent="0.2">
      <c r="B57" s="145"/>
      <c r="C57" s="200" t="s">
        <v>310</v>
      </c>
      <c r="D57" s="147" t="s">
        <v>272</v>
      </c>
      <c r="E57" s="148"/>
      <c r="F57" s="148"/>
      <c r="G57" s="148"/>
      <c r="H57" s="149">
        <v>1943</v>
      </c>
      <c r="I57" s="149"/>
      <c r="J57" s="156">
        <v>496742000</v>
      </c>
      <c r="K57" s="153">
        <f t="shared" si="0"/>
        <v>10348791.666666666</v>
      </c>
    </row>
    <row r="58" spans="2:18" ht="208" x14ac:dyDescent="0.2">
      <c r="B58" s="145"/>
      <c r="C58" s="200" t="s">
        <v>83</v>
      </c>
      <c r="D58" s="174" t="s">
        <v>278</v>
      </c>
      <c r="E58" s="181">
        <v>28522</v>
      </c>
      <c r="F58" s="181">
        <v>189995</v>
      </c>
      <c r="G58" s="181">
        <v>9379</v>
      </c>
      <c r="H58" s="181"/>
      <c r="I58" s="149">
        <v>9000</v>
      </c>
      <c r="J58" s="156">
        <v>2428596000</v>
      </c>
      <c r="K58" s="153">
        <f t="shared" si="0"/>
        <v>50595750</v>
      </c>
    </row>
    <row r="59" spans="2:18" ht="17" thickBot="1" x14ac:dyDescent="0.25">
      <c r="B59" s="160"/>
      <c r="C59" s="204"/>
      <c r="D59" s="191" t="s">
        <v>315</v>
      </c>
      <c r="E59" s="163"/>
      <c r="F59" s="163"/>
      <c r="G59" s="163"/>
      <c r="H59" s="163"/>
      <c r="I59" s="163"/>
      <c r="J59" s="164">
        <f>SUM(J49:J51,J56:J58)</f>
        <v>3131107998.4000001</v>
      </c>
      <c r="K59" s="165">
        <f t="shared" si="0"/>
        <v>65231416.633333333</v>
      </c>
    </row>
    <row r="60" spans="2:18" ht="22" thickBot="1" x14ac:dyDescent="0.3">
      <c r="B60" s="205"/>
      <c r="C60" s="205"/>
      <c r="D60" s="206" t="s">
        <v>343</v>
      </c>
      <c r="E60" s="207"/>
      <c r="F60" s="207"/>
      <c r="G60" s="207"/>
      <c r="H60" s="207"/>
      <c r="I60" s="207"/>
      <c r="J60" s="208">
        <f>SUM(J16,J32,J47,J59)</f>
        <v>25682741566.965939</v>
      </c>
      <c r="K60" s="209">
        <f t="shared" si="0"/>
        <v>535057115.97845703</v>
      </c>
    </row>
    <row r="61" spans="2:18" ht="21" x14ac:dyDescent="0.25">
      <c r="B61" s="205"/>
      <c r="C61" s="205"/>
      <c r="D61" s="205"/>
      <c r="E61" s="205"/>
      <c r="F61" s="205"/>
      <c r="G61" s="205"/>
      <c r="H61" s="205"/>
      <c r="I61" s="205"/>
      <c r="J61" s="210"/>
      <c r="K61" s="211"/>
    </row>
    <row r="62" spans="2:18" ht="21" x14ac:dyDescent="0.25">
      <c r="B62" s="205"/>
      <c r="C62" s="205"/>
      <c r="D62" s="205"/>
      <c r="E62" s="205"/>
      <c r="F62" s="205"/>
      <c r="G62" s="205"/>
      <c r="H62" s="205"/>
      <c r="I62" s="205"/>
      <c r="J62" s="205"/>
      <c r="K62" s="211"/>
    </row>
    <row r="63" spans="2:18" ht="21" x14ac:dyDescent="0.25">
      <c r="B63" s="205"/>
      <c r="C63" s="205"/>
      <c r="D63" s="205"/>
      <c r="E63" s="205"/>
      <c r="F63" s="205"/>
      <c r="G63" s="205"/>
      <c r="H63" s="205"/>
      <c r="I63" s="212"/>
      <c r="J63" s="205"/>
      <c r="K63" s="211"/>
    </row>
    <row r="64" spans="2:18" ht="21" x14ac:dyDescent="0.25">
      <c r="B64" s="205"/>
      <c r="C64" s="205"/>
      <c r="D64" s="205"/>
      <c r="E64" s="205"/>
      <c r="F64" s="205"/>
      <c r="G64" s="205"/>
      <c r="H64" s="205"/>
      <c r="I64" s="205"/>
      <c r="J64" s="205"/>
      <c r="K64" s="211"/>
    </row>
    <row r="65" spans="2:11" ht="21" x14ac:dyDescent="0.25">
      <c r="B65" s="205"/>
      <c r="C65" s="205"/>
      <c r="D65" s="205"/>
      <c r="E65" s="205"/>
      <c r="F65" s="205"/>
      <c r="G65" s="205"/>
      <c r="H65" s="205"/>
      <c r="I65" s="205"/>
      <c r="J65" s="205"/>
      <c r="K65" s="211"/>
    </row>
    <row r="66" spans="2:11" ht="21" x14ac:dyDescent="0.25">
      <c r="B66" s="205"/>
      <c r="C66" s="205"/>
      <c r="D66" s="205"/>
      <c r="E66" s="205"/>
      <c r="F66" s="205"/>
      <c r="G66" s="205"/>
      <c r="H66" s="205"/>
      <c r="I66" s="205"/>
      <c r="J66" s="205"/>
      <c r="K66" s="211"/>
    </row>
    <row r="67" spans="2:11" ht="21" x14ac:dyDescent="0.25">
      <c r="B67" s="205"/>
      <c r="C67" s="213" t="s">
        <v>344</v>
      </c>
      <c r="D67" s="213" t="s">
        <v>43</v>
      </c>
      <c r="E67" s="214" t="s">
        <v>345</v>
      </c>
      <c r="F67" s="213" t="s">
        <v>346</v>
      </c>
      <c r="G67" s="205"/>
      <c r="H67" s="205"/>
      <c r="I67" s="205"/>
      <c r="J67" s="205"/>
      <c r="K67" s="211"/>
    </row>
    <row r="68" spans="2:11" ht="21" x14ac:dyDescent="0.25">
      <c r="B68" s="205"/>
      <c r="C68" s="215">
        <v>1</v>
      </c>
      <c r="D68" s="216" t="s">
        <v>51</v>
      </c>
      <c r="E68" s="217">
        <f>SUM(J9:J11)</f>
        <v>374023095.47000003</v>
      </c>
      <c r="F68" s="218">
        <f>E68/48</f>
        <v>7792147.8222916676</v>
      </c>
      <c r="G68" s="205"/>
      <c r="H68" s="205"/>
      <c r="I68" s="205"/>
      <c r="J68" s="205"/>
      <c r="K68" s="211"/>
    </row>
    <row r="69" spans="2:11" ht="21" x14ac:dyDescent="0.25">
      <c r="B69" s="205"/>
      <c r="C69" s="219"/>
      <c r="D69" s="216" t="s">
        <v>67</v>
      </c>
      <c r="E69" s="217">
        <f>SUM(J12,J14)</f>
        <v>50509870</v>
      </c>
      <c r="F69" s="218">
        <f t="shared" ref="F69:F78" si="1">E69/48</f>
        <v>1052288.9583333333</v>
      </c>
      <c r="G69" s="205"/>
      <c r="H69" s="205"/>
      <c r="I69" s="205"/>
      <c r="J69" s="205"/>
      <c r="K69" s="211"/>
    </row>
    <row r="70" spans="2:11" ht="21" x14ac:dyDescent="0.25">
      <c r="B70" s="205"/>
      <c r="C70" s="219"/>
      <c r="D70" s="216" t="s">
        <v>83</v>
      </c>
      <c r="E70" s="217">
        <f>SUM(J15)</f>
        <v>2428596000</v>
      </c>
      <c r="F70" s="218">
        <f t="shared" si="1"/>
        <v>50595750</v>
      </c>
      <c r="G70" s="205"/>
      <c r="H70" s="205"/>
      <c r="I70" s="205"/>
      <c r="J70" s="205"/>
      <c r="K70" s="211"/>
    </row>
    <row r="71" spans="2:11" ht="21" x14ac:dyDescent="0.25">
      <c r="B71" s="205"/>
      <c r="C71" s="220"/>
      <c r="D71" s="221" t="s">
        <v>347</v>
      </c>
      <c r="E71" s="222">
        <f>SUM(E68:E70)</f>
        <v>2853128965.4700003</v>
      </c>
      <c r="F71" s="223">
        <f t="shared" si="1"/>
        <v>59440186.780625008</v>
      </c>
      <c r="G71" s="205"/>
      <c r="H71" s="205"/>
      <c r="I71" s="205"/>
      <c r="J71" s="205"/>
      <c r="K71" s="211"/>
    </row>
    <row r="72" spans="2:11" ht="21" x14ac:dyDescent="0.25">
      <c r="B72" s="205"/>
      <c r="C72" s="224">
        <v>2</v>
      </c>
      <c r="D72" s="225" t="s">
        <v>348</v>
      </c>
      <c r="E72" s="226">
        <f>SUM(J18:J21)</f>
        <v>5936224600</v>
      </c>
      <c r="F72" s="218">
        <f t="shared" si="1"/>
        <v>123671345.83333333</v>
      </c>
      <c r="G72" s="205"/>
      <c r="H72" s="205"/>
      <c r="I72" s="205"/>
      <c r="J72" s="205"/>
      <c r="K72" s="211"/>
    </row>
    <row r="73" spans="2:11" ht="21" x14ac:dyDescent="0.25">
      <c r="B73" s="205"/>
      <c r="C73" s="227"/>
      <c r="D73" s="225" t="s">
        <v>310</v>
      </c>
      <c r="E73" s="228">
        <f>SUM(J22:J25)</f>
        <v>9707279638.0959358</v>
      </c>
      <c r="F73" s="218">
        <f t="shared" si="1"/>
        <v>202234992.46033201</v>
      </c>
      <c r="G73" s="205"/>
      <c r="H73" s="205"/>
      <c r="I73" s="205"/>
      <c r="J73" s="205"/>
      <c r="K73" s="211"/>
    </row>
    <row r="74" spans="2:11" ht="21" x14ac:dyDescent="0.25">
      <c r="B74" s="205"/>
      <c r="C74" s="227"/>
      <c r="D74" s="225" t="s">
        <v>143</v>
      </c>
      <c r="E74" s="229">
        <f>SUM(J26:J31)</f>
        <v>1589132140</v>
      </c>
      <c r="F74" s="218">
        <f t="shared" si="1"/>
        <v>33106919.583333332</v>
      </c>
      <c r="G74" s="205"/>
      <c r="H74" s="205"/>
      <c r="I74" s="205"/>
      <c r="J74" s="205"/>
      <c r="K74" s="211"/>
    </row>
    <row r="75" spans="2:11" ht="21" x14ac:dyDescent="0.25">
      <c r="B75" s="205"/>
      <c r="C75" s="230"/>
      <c r="D75" s="231" t="s">
        <v>347</v>
      </c>
      <c r="E75" s="232">
        <f>SUM(E72:E74)</f>
        <v>17232636378.095936</v>
      </c>
      <c r="F75" s="223">
        <f t="shared" si="1"/>
        <v>359013257.87699866</v>
      </c>
      <c r="G75" s="205"/>
      <c r="H75" s="205"/>
      <c r="I75" s="205"/>
      <c r="J75" s="205"/>
      <c r="K75" s="211"/>
    </row>
    <row r="76" spans="2:11" ht="21" x14ac:dyDescent="0.25">
      <c r="B76" s="205"/>
      <c r="C76" s="233">
        <v>3</v>
      </c>
      <c r="D76" s="216" t="s">
        <v>51</v>
      </c>
      <c r="E76" s="217">
        <f>SUM(J33:J42)</f>
        <v>27150000</v>
      </c>
      <c r="F76" s="218">
        <f t="shared" si="1"/>
        <v>565625</v>
      </c>
      <c r="G76" s="205"/>
      <c r="H76" s="205"/>
      <c r="I76" s="205"/>
      <c r="J76" s="205"/>
      <c r="K76" s="211"/>
    </row>
    <row r="77" spans="2:11" ht="21" x14ac:dyDescent="0.25">
      <c r="B77" s="205"/>
      <c r="C77" s="234"/>
      <c r="D77" s="216" t="s">
        <v>67</v>
      </c>
      <c r="E77" s="217">
        <v>0</v>
      </c>
      <c r="F77" s="218">
        <f t="shared" si="1"/>
        <v>0</v>
      </c>
      <c r="G77" s="205"/>
      <c r="H77" s="205"/>
      <c r="I77" s="205"/>
      <c r="J77" s="205"/>
      <c r="K77" s="211"/>
    </row>
    <row r="78" spans="2:11" ht="21" x14ac:dyDescent="0.25">
      <c r="B78" s="205"/>
      <c r="C78" s="234"/>
      <c r="D78" s="216" t="s">
        <v>83</v>
      </c>
      <c r="E78" s="217">
        <f>SUM(J44:J46)</f>
        <v>2438718225</v>
      </c>
      <c r="F78" s="218">
        <f t="shared" si="1"/>
        <v>50806629.6875</v>
      </c>
      <c r="G78" s="205"/>
      <c r="H78" s="205"/>
      <c r="I78" s="205"/>
      <c r="J78" s="205"/>
      <c r="K78" s="211"/>
    </row>
    <row r="79" spans="2:11" ht="21" x14ac:dyDescent="0.25">
      <c r="B79" s="205"/>
      <c r="C79" s="235"/>
      <c r="D79" s="221" t="s">
        <v>347</v>
      </c>
      <c r="E79" s="222">
        <f>SUM(E76:E78)</f>
        <v>2465868225</v>
      </c>
      <c r="F79" s="223">
        <f>E79/48</f>
        <v>51372254.6875</v>
      </c>
      <c r="G79" s="205"/>
      <c r="H79" s="205"/>
      <c r="I79" s="205"/>
      <c r="J79" s="205"/>
      <c r="K79" s="211"/>
    </row>
    <row r="80" spans="2:11" ht="21" x14ac:dyDescent="0.25">
      <c r="B80" s="205"/>
      <c r="C80" s="224">
        <v>4</v>
      </c>
      <c r="D80" s="225" t="s">
        <v>51</v>
      </c>
      <c r="E80" s="229">
        <f>SUM(J49:J51,J56)</f>
        <v>205769998.40000001</v>
      </c>
      <c r="F80" s="218">
        <f>E80/48</f>
        <v>4286874.9666666668</v>
      </c>
      <c r="G80" s="205"/>
      <c r="H80" s="205"/>
      <c r="I80" s="205"/>
      <c r="J80" s="205"/>
      <c r="K80" s="211"/>
    </row>
    <row r="81" spans="2:11" ht="21" x14ac:dyDescent="0.25">
      <c r="B81" s="205"/>
      <c r="C81" s="227"/>
      <c r="D81" s="225" t="s">
        <v>67</v>
      </c>
      <c r="E81" s="229">
        <f>SUM(J57)</f>
        <v>496742000</v>
      </c>
      <c r="F81" s="218">
        <f t="shared" ref="F81:F82" si="2">E81/48</f>
        <v>10348791.666666666</v>
      </c>
      <c r="G81" s="205"/>
      <c r="H81" s="205"/>
      <c r="I81" s="205"/>
      <c r="J81" s="205"/>
      <c r="K81" s="211"/>
    </row>
    <row r="82" spans="2:11" ht="21" x14ac:dyDescent="0.25">
      <c r="B82" s="205"/>
      <c r="C82" s="227"/>
      <c r="D82" s="225" t="s">
        <v>83</v>
      </c>
      <c r="E82" s="229">
        <f>SUM(J58)</f>
        <v>2428596000</v>
      </c>
      <c r="F82" s="218">
        <f t="shared" si="2"/>
        <v>50595750</v>
      </c>
      <c r="G82" s="205"/>
      <c r="H82" s="205"/>
      <c r="I82" s="205"/>
      <c r="J82" s="205"/>
      <c r="K82" s="211"/>
    </row>
    <row r="83" spans="2:11" ht="21" x14ac:dyDescent="0.25">
      <c r="B83" s="205"/>
      <c r="C83" s="230"/>
      <c r="D83" s="231" t="s">
        <v>347</v>
      </c>
      <c r="E83" s="236">
        <f>SUM(E80:E82)</f>
        <v>3131107998.4000001</v>
      </c>
      <c r="F83" s="223">
        <f>E83/48</f>
        <v>65231416.633333333</v>
      </c>
      <c r="G83" s="205"/>
      <c r="H83" s="205"/>
      <c r="I83" s="205"/>
      <c r="J83" s="205"/>
      <c r="K83" s="211"/>
    </row>
    <row r="84" spans="2:11" ht="21" x14ac:dyDescent="0.25">
      <c r="B84" s="205"/>
      <c r="F84" s="218"/>
      <c r="G84" s="205"/>
      <c r="H84" s="205"/>
      <c r="I84" s="205"/>
      <c r="J84" s="205"/>
      <c r="K84" s="211"/>
    </row>
    <row r="85" spans="2:11" ht="21" x14ac:dyDescent="0.25">
      <c r="B85" s="205"/>
      <c r="F85" s="218"/>
      <c r="G85" s="205"/>
      <c r="H85" s="205"/>
      <c r="I85" s="205"/>
      <c r="J85" s="205"/>
      <c r="K85" s="211"/>
    </row>
    <row r="86" spans="2:11" ht="21" x14ac:dyDescent="0.25">
      <c r="B86" s="205"/>
      <c r="D86" t="s">
        <v>349</v>
      </c>
      <c r="E86" s="237">
        <f>SUM(E71,E75,E79,E83)</f>
        <v>25682741566.965939</v>
      </c>
      <c r="F86" s="238">
        <f>F71+F75+F79+F83</f>
        <v>535057115.97845697</v>
      </c>
      <c r="G86" s="205"/>
      <c r="H86" s="205"/>
      <c r="I86" s="205"/>
      <c r="J86" s="205"/>
      <c r="K86" s="211"/>
    </row>
    <row r="87" spans="2:11" x14ac:dyDescent="0.2">
      <c r="E87" s="239"/>
    </row>
  </sheetData>
  <mergeCells count="28">
    <mergeCell ref="C72:C75"/>
    <mergeCell ref="C76:C79"/>
    <mergeCell ref="C80:C83"/>
    <mergeCell ref="J33:J39"/>
    <mergeCell ref="C41:C42"/>
    <mergeCell ref="C44:C46"/>
    <mergeCell ref="B48:B59"/>
    <mergeCell ref="C48:C56"/>
    <mergeCell ref="C68:C71"/>
    <mergeCell ref="B17:B32"/>
    <mergeCell ref="C17:C21"/>
    <mergeCell ref="C22:C25"/>
    <mergeCell ref="C26:C31"/>
    <mergeCell ref="B33:B47"/>
    <mergeCell ref="C33:C40"/>
    <mergeCell ref="I7:I8"/>
    <mergeCell ref="J7:J8"/>
    <mergeCell ref="K7:K8"/>
    <mergeCell ref="B9:B16"/>
    <mergeCell ref="C9:C11"/>
    <mergeCell ref="C12:C14"/>
    <mergeCell ref="C16:D16"/>
    <mergeCell ref="B2:D2"/>
    <mergeCell ref="B3:D3"/>
    <mergeCell ref="B5:D5"/>
    <mergeCell ref="C7:C8"/>
    <mergeCell ref="D7:D8"/>
    <mergeCell ref="E7:H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2021-11-12T11:52:34Z</dcterms:created>
  <dcterms:modified xsi:type="dcterms:W3CDTF">2021-11-19T18:42:03Z</dcterms:modified>
</cp:coreProperties>
</file>